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0" windowWidth="23250" windowHeight="12105"/>
  </bookViews>
  <sheets>
    <sheet name="List1" sheetId="1" r:id="rId1"/>
  </sheets>
  <definedNames>
    <definedName name="_xlnm.Print_Area" localSheetId="0">List1!$A$100:$F$181</definedName>
  </definedNames>
  <calcPr calcId="145621"/>
</workbook>
</file>

<file path=xl/calcChain.xml><?xml version="1.0" encoding="utf-8"?>
<calcChain xmlns="http://schemas.openxmlformats.org/spreadsheetml/2006/main">
  <c r="E38" i="1" l="1"/>
  <c r="E41" i="1"/>
  <c r="E42" i="1"/>
  <c r="E57" i="1"/>
  <c r="E56" i="1"/>
  <c r="E61" i="1" l="1"/>
  <c r="E11" i="1"/>
  <c r="E26" i="1" l="1"/>
  <c r="E25" i="1"/>
  <c r="E12" i="1"/>
  <c r="E52" i="1" l="1"/>
  <c r="E166" i="1"/>
  <c r="E145" i="1" l="1"/>
  <c r="E174" i="1"/>
  <c r="E55" i="1" l="1"/>
  <c r="E51" i="1"/>
  <c r="E50" i="1" s="1"/>
  <c r="E175" i="1" l="1"/>
  <c r="E143" i="1" l="1"/>
  <c r="E58" i="1" l="1"/>
  <c r="E115" i="1" l="1"/>
  <c r="F9" i="1" l="1"/>
  <c r="F174" i="1" l="1"/>
  <c r="E72" i="1" l="1"/>
  <c r="E76" i="1"/>
  <c r="E164" i="1" l="1"/>
  <c r="E169" i="1"/>
  <c r="E163" i="1" l="1"/>
  <c r="F140" i="1"/>
  <c r="F141" i="1"/>
  <c r="F142" i="1"/>
  <c r="F143" i="1"/>
  <c r="F144" i="1"/>
  <c r="F145" i="1"/>
  <c r="F146" i="1"/>
  <c r="F147" i="1"/>
  <c r="F148" i="1"/>
  <c r="F149" i="1"/>
  <c r="F150" i="1"/>
  <c r="F152" i="1"/>
  <c r="F153" i="1"/>
  <c r="F154" i="1"/>
  <c r="F155" i="1"/>
  <c r="F156" i="1"/>
  <c r="F157" i="1"/>
  <c r="F158" i="1"/>
  <c r="F160" i="1"/>
  <c r="F161" i="1"/>
  <c r="F165" i="1"/>
  <c r="F166" i="1"/>
  <c r="F167" i="1"/>
  <c r="F168" i="1"/>
  <c r="F170" i="1"/>
  <c r="F171" i="1"/>
  <c r="F172" i="1"/>
  <c r="F175" i="1"/>
  <c r="F176" i="1"/>
  <c r="F177" i="1"/>
  <c r="F178" i="1"/>
  <c r="F180" i="1"/>
  <c r="F126" i="1"/>
  <c r="F127" i="1"/>
  <c r="F128" i="1"/>
  <c r="F129" i="1"/>
  <c r="F130" i="1"/>
  <c r="F133" i="1"/>
  <c r="F134" i="1"/>
  <c r="F135" i="1"/>
  <c r="F137" i="1"/>
  <c r="F138" i="1"/>
  <c r="F139" i="1"/>
  <c r="F109" i="1"/>
  <c r="F110" i="1"/>
  <c r="F111" i="1"/>
  <c r="F112" i="1"/>
  <c r="F113" i="1"/>
  <c r="F114" i="1"/>
  <c r="F116" i="1"/>
  <c r="F117" i="1"/>
  <c r="F118" i="1"/>
  <c r="F119" i="1"/>
  <c r="F121" i="1"/>
  <c r="F122" i="1"/>
  <c r="F123" i="1"/>
  <c r="F124" i="1"/>
  <c r="F94" i="1"/>
  <c r="F95" i="1"/>
  <c r="F96" i="1"/>
  <c r="F98" i="1"/>
  <c r="F103" i="1"/>
  <c r="F104" i="1"/>
  <c r="F105" i="1"/>
  <c r="F106" i="1"/>
  <c r="F107" i="1"/>
  <c r="F79" i="1"/>
  <c r="F80" i="1"/>
  <c r="F81" i="1"/>
  <c r="F84" i="1"/>
  <c r="F85" i="1"/>
  <c r="F86" i="1"/>
  <c r="F87" i="1"/>
  <c r="F89" i="1"/>
  <c r="F90" i="1"/>
  <c r="F91" i="1"/>
  <c r="F92" i="1"/>
  <c r="F93" i="1"/>
  <c r="F66" i="1"/>
  <c r="F67" i="1"/>
  <c r="F68" i="1"/>
  <c r="F69" i="1"/>
  <c r="F70" i="1"/>
  <c r="F72" i="1"/>
  <c r="F73" i="1"/>
  <c r="F74" i="1"/>
  <c r="F75" i="1"/>
  <c r="F76" i="1"/>
  <c r="F77" i="1"/>
  <c r="F78" i="1"/>
  <c r="F48" i="1"/>
  <c r="F49" i="1"/>
  <c r="F51" i="1"/>
  <c r="F52" i="1"/>
  <c r="F53" i="1"/>
  <c r="F55" i="1"/>
  <c r="F56" i="1"/>
  <c r="F57" i="1"/>
  <c r="F59" i="1"/>
  <c r="F60" i="1"/>
  <c r="F61" i="1"/>
  <c r="F63" i="1"/>
  <c r="F64" i="1"/>
  <c r="F65" i="1"/>
  <c r="F32" i="1"/>
  <c r="F33" i="1"/>
  <c r="F34" i="1"/>
  <c r="F35" i="1"/>
  <c r="F36" i="1"/>
  <c r="F37" i="1"/>
  <c r="F38" i="1"/>
  <c r="F41" i="1"/>
  <c r="F42" i="1"/>
  <c r="F43" i="1"/>
  <c r="F44" i="1"/>
  <c r="F45" i="1"/>
  <c r="F46" i="1"/>
  <c r="F14" i="1"/>
  <c r="F16" i="1"/>
  <c r="F17" i="1"/>
  <c r="F18" i="1"/>
  <c r="F19" i="1"/>
  <c r="F22" i="1"/>
  <c r="F23" i="1"/>
  <c r="F25" i="1"/>
  <c r="F26" i="1"/>
  <c r="F27" i="1"/>
  <c r="F28" i="1"/>
  <c r="F30" i="1"/>
  <c r="F31" i="1"/>
  <c r="F8" i="1"/>
  <c r="F10" i="1"/>
  <c r="F11" i="1"/>
  <c r="F12" i="1"/>
  <c r="F13" i="1"/>
  <c r="E71" i="1"/>
  <c r="F71" i="1" s="1"/>
  <c r="E15" i="1"/>
  <c r="F15" i="1" s="1"/>
  <c r="F58" i="1" l="1"/>
  <c r="E40" i="1" l="1"/>
  <c r="F40" i="1" s="1"/>
  <c r="E29" i="1"/>
  <c r="F29" i="1" s="1"/>
  <c r="E7" i="1"/>
  <c r="F7" i="1" s="1"/>
  <c r="E24" i="1" l="1"/>
  <c r="F24" i="1" s="1"/>
  <c r="E136" i="1" l="1"/>
  <c r="F136" i="1" s="1"/>
  <c r="E173" i="1"/>
  <c r="F169" i="1"/>
  <c r="F164" i="1"/>
  <c r="E159" i="1"/>
  <c r="F159" i="1" s="1"/>
  <c r="E151" i="1"/>
  <c r="F151" i="1" s="1"/>
  <c r="E132" i="1"/>
  <c r="E120" i="1"/>
  <c r="F120" i="1" s="1"/>
  <c r="F115" i="1"/>
  <c r="E108" i="1"/>
  <c r="F108" i="1" s="1"/>
  <c r="E102" i="1"/>
  <c r="F102" i="1" s="1"/>
  <c r="E97" i="1"/>
  <c r="F97" i="1" s="1"/>
  <c r="E88" i="1"/>
  <c r="F88" i="1" s="1"/>
  <c r="E83" i="1"/>
  <c r="E54" i="1"/>
  <c r="F54" i="1" s="1"/>
  <c r="F50" i="1"/>
  <c r="E47" i="1"/>
  <c r="F47" i="1" s="1"/>
  <c r="E21" i="1"/>
  <c r="F21" i="1" s="1"/>
  <c r="F132" i="1" l="1"/>
  <c r="E131" i="1"/>
  <c r="E125" i="1" s="1"/>
  <c r="F173" i="1"/>
  <c r="E162" i="1"/>
  <c r="E82" i="1"/>
  <c r="F82" i="1" s="1"/>
  <c r="F83" i="1"/>
  <c r="E62" i="1"/>
  <c r="F62" i="1" s="1"/>
  <c r="E39" i="1"/>
  <c r="F39" i="1" s="1"/>
  <c r="E6" i="1"/>
  <c r="F6" i="1" s="1"/>
  <c r="E101" i="1"/>
  <c r="F101" i="1" s="1"/>
  <c r="E20" i="1"/>
  <c r="F20" i="1" s="1"/>
  <c r="F162" i="1" l="1"/>
  <c r="F163" i="1"/>
  <c r="F125" i="1"/>
  <c r="F131" i="1"/>
  <c r="E5" i="1"/>
  <c r="F5" i="1" s="1"/>
  <c r="E100" i="1" l="1"/>
  <c r="F100" i="1" s="1"/>
  <c r="E179" i="1" l="1"/>
  <c r="F179" i="1" l="1"/>
  <c r="E181" i="1"/>
  <c r="F181" i="1" s="1"/>
</calcChain>
</file>

<file path=xl/comments1.xml><?xml version="1.0" encoding="utf-8"?>
<comments xmlns="http://schemas.openxmlformats.org/spreadsheetml/2006/main">
  <authors>
    <author>Veronika Pečená</author>
  </authors>
  <commentList>
    <comment ref="F142" authorId="0">
      <text>
        <r>
          <rPr>
            <b/>
            <sz val="9"/>
            <color indexed="81"/>
            <rFont val="Tahoma"/>
            <family val="2"/>
            <charset val="238"/>
          </rPr>
          <t>Veronika Pečená:</t>
        </r>
        <r>
          <rPr>
            <sz val="9"/>
            <color indexed="81"/>
            <rFont val="Tahoma"/>
            <family val="2"/>
            <charset val="238"/>
          </rPr>
          <t xml:space="preserve">
Předpokládaný počet vydaných stravenek v r. 2015 - 8362 ks - příspěvek SF na 1 ks - Kč 33,-</t>
        </r>
      </text>
    </comment>
    <comment ref="F145" authorId="0">
      <text>
        <r>
          <rPr>
            <b/>
            <sz val="9"/>
            <color indexed="81"/>
            <rFont val="Tahoma"/>
            <family val="2"/>
            <charset val="238"/>
          </rPr>
          <t>Veronika Pečená:</t>
        </r>
        <r>
          <rPr>
            <sz val="9"/>
            <color indexed="81"/>
            <rFont val="Tahoma"/>
            <family val="2"/>
            <charset val="238"/>
          </rPr>
          <t xml:space="preserve">
ALLFRASH - Kč 2160000,-
Karel Křenek - Antikvariát Kč 444 000,-
MID COMERC - Kč 60 000,-
Univerzita Karlova - Kč 6500,-
Advokátní komora - pronájem zasedací místnosti - cca Kč 20 000,-</t>
        </r>
      </text>
    </comment>
  </commentList>
</comments>
</file>

<file path=xl/sharedStrings.xml><?xml version="1.0" encoding="utf-8"?>
<sst xmlns="http://schemas.openxmlformats.org/spreadsheetml/2006/main" count="269" uniqueCount="264">
  <si>
    <t>Položka</t>
  </si>
  <si>
    <t>Účtová tř.</t>
  </si>
  <si>
    <t>U k a z a t e l</t>
  </si>
  <si>
    <t>Ř.č.</t>
  </si>
  <si>
    <t>výkazu</t>
  </si>
  <si>
    <t>SÚ, AÚ</t>
  </si>
  <si>
    <t>A.</t>
  </si>
  <si>
    <t>Náklady VVI celkem</t>
  </si>
  <si>
    <t>A.I.</t>
  </si>
  <si>
    <t>Spotřebované nákupy</t>
  </si>
  <si>
    <t>A.I.1.</t>
  </si>
  <si>
    <t>Spotřeba materiálu</t>
  </si>
  <si>
    <t>v tom: spotřeba paliva</t>
  </si>
  <si>
    <t xml:space="preserve">           spotřeba pohonných hmot</t>
  </si>
  <si>
    <t xml:space="preserve">           spotřeba materiálu,ochr.pom. </t>
  </si>
  <si>
    <t xml:space="preserve">           nákup drobného hmotného majetku</t>
  </si>
  <si>
    <t xml:space="preserve">           knihy, časopisy</t>
  </si>
  <si>
    <t xml:space="preserve">           ostatní materiálové náklady</t>
  </si>
  <si>
    <t>A.I.2.</t>
  </si>
  <si>
    <t>Spotřeba energie</t>
  </si>
  <si>
    <t>A.I.3.</t>
  </si>
  <si>
    <t>Spotřeba ostatních neskladovatelných dodávek</t>
  </si>
  <si>
    <t>v tom: voda</t>
  </si>
  <si>
    <t xml:space="preserve">           pára</t>
  </si>
  <si>
    <t xml:space="preserve">           plyn</t>
  </si>
  <si>
    <t>A.I.4.</t>
  </si>
  <si>
    <t>Prodané zboží</t>
  </si>
  <si>
    <t>A.II.</t>
  </si>
  <si>
    <t>Služby</t>
  </si>
  <si>
    <t>A.II.5.</t>
  </si>
  <si>
    <t>Opravy a udržování</t>
  </si>
  <si>
    <t>v tom: opravy a udržování nemovitostí</t>
  </si>
  <si>
    <t xml:space="preserve">           opravy a udržování movitostí</t>
  </si>
  <si>
    <t>A.II.6.</t>
  </si>
  <si>
    <t>Cestovné</t>
  </si>
  <si>
    <t>v tom: tuzemské cestovné</t>
  </si>
  <si>
    <t xml:space="preserve">           zahraniční cestovné</t>
  </si>
  <si>
    <t>A.II.7.</t>
  </si>
  <si>
    <t>Náklady na reprezentaci</t>
  </si>
  <si>
    <t>A.II.8.1.</t>
  </si>
  <si>
    <t>Tech. zhodnocení DNM do limitu D z P</t>
  </si>
  <si>
    <t>A.II.8.2.</t>
  </si>
  <si>
    <t>Ostatní služby</t>
  </si>
  <si>
    <t>v tom: stálé nájemné z ploch</t>
  </si>
  <si>
    <t xml:space="preserve">           ostatní nájemné</t>
  </si>
  <si>
    <t xml:space="preserve">           výkony spojů</t>
  </si>
  <si>
    <t xml:space="preserve">           prelimináře</t>
  </si>
  <si>
    <t xml:space="preserve">           účastnické poplatky na konference apod.</t>
  </si>
  <si>
    <t xml:space="preserve">           stočné</t>
  </si>
  <si>
    <t xml:space="preserve">           výkony výpočetní techniky</t>
  </si>
  <si>
    <t xml:space="preserve">           nákup drobného nehmotného majetku</t>
  </si>
  <si>
    <t xml:space="preserve">           ostatní služby</t>
  </si>
  <si>
    <t>A.III.</t>
  </si>
  <si>
    <t>Osobní náklady</t>
  </si>
  <si>
    <t>A.III.9.1.</t>
  </si>
  <si>
    <t>Mzdové náklady</t>
  </si>
  <si>
    <t>v tom: mzdy</t>
  </si>
  <si>
    <t xml:space="preserve">           OON</t>
  </si>
  <si>
    <t xml:space="preserve">           autorské honoráře</t>
  </si>
  <si>
    <t xml:space="preserve">           odstupné</t>
  </si>
  <si>
    <t xml:space="preserve">           ostatní odměny a OON (např. sociální fond)</t>
  </si>
  <si>
    <t xml:space="preserve">           odměna za funkci v radě v. v. i.</t>
  </si>
  <si>
    <t>A.III.9.2.</t>
  </si>
  <si>
    <t>Náhrady při DNP</t>
  </si>
  <si>
    <t>Náhrady při DNP dle legislativy</t>
  </si>
  <si>
    <t>Náhrady při DNP nad rámec legislativy</t>
  </si>
  <si>
    <t>A.III.10.</t>
  </si>
  <si>
    <t>Zákonné sociální pojištění</t>
  </si>
  <si>
    <t>v tom: pojištění zdravotní</t>
  </si>
  <si>
    <t xml:space="preserve">           pojištění sociální</t>
  </si>
  <si>
    <t xml:space="preserve">           odvody do jiných zemí EU</t>
  </si>
  <si>
    <t>A.III.12.</t>
  </si>
  <si>
    <t>Zákonné sociální náklady</t>
  </si>
  <si>
    <t>v tom: příděl do sociálního fondu</t>
  </si>
  <si>
    <t xml:space="preserve">           ostatní (§24, odst.2, písm.j, zák.č. 586/1992 Sb.)</t>
  </si>
  <si>
    <t>A.III.13.</t>
  </si>
  <si>
    <t>Ostatní sociální náklady</t>
  </si>
  <si>
    <t>A.IV.</t>
  </si>
  <si>
    <t>Daně a poplatky</t>
  </si>
  <si>
    <t>A.IV.14.</t>
  </si>
  <si>
    <t>Daň silniční</t>
  </si>
  <si>
    <t>A.IV.15.</t>
  </si>
  <si>
    <t>Daň z nemovitostí</t>
  </si>
  <si>
    <t>A.IV.16.</t>
  </si>
  <si>
    <t>Ostatní daně a poplatky</t>
  </si>
  <si>
    <t>A.V.</t>
  </si>
  <si>
    <t>Ostatní náklady</t>
  </si>
  <si>
    <t>A.V.17.</t>
  </si>
  <si>
    <t>Smluvní pokuty a úroky z prodlení</t>
  </si>
  <si>
    <t>A.V.18.</t>
  </si>
  <si>
    <t>Ostatní pokuty a penále</t>
  </si>
  <si>
    <t>A.V.19.</t>
  </si>
  <si>
    <t>Odpis nedobytné  pohledávky</t>
  </si>
  <si>
    <t>A.V.20.</t>
  </si>
  <si>
    <t>Úroky</t>
  </si>
  <si>
    <t>A.V.21.</t>
  </si>
  <si>
    <t>Kursové ztráty</t>
  </si>
  <si>
    <t>A.V.22.</t>
  </si>
  <si>
    <t>Dary</t>
  </si>
  <si>
    <t>A.V.24.1.</t>
  </si>
  <si>
    <t>Tech. zhodnocení DHM do limitu D z P</t>
  </si>
  <si>
    <t>A.V.23.</t>
  </si>
  <si>
    <t>Manka a škody</t>
  </si>
  <si>
    <t>A.V.24.2.</t>
  </si>
  <si>
    <t>Jiné ostatní náklady</t>
  </si>
  <si>
    <t xml:space="preserve">v tom:  pojištění </t>
  </si>
  <si>
    <t xml:space="preserve">            v tom: pojištění úrazové</t>
  </si>
  <si>
    <t xml:space="preserve">                       pojištění ostatní</t>
  </si>
  <si>
    <t xml:space="preserve">           ostatní</t>
  </si>
  <si>
    <t xml:space="preserve">           tvorba fondu účelově určených prostředků</t>
  </si>
  <si>
    <t xml:space="preserve">           v tom: tvorba FÚUP - účelové prostředky  (poskytnuté zřizovatelem)</t>
  </si>
  <si>
    <t xml:space="preserve">                      tvorba FÚUP - institucionální prostředky (poskytnuté zřizovatelem)</t>
  </si>
  <si>
    <t xml:space="preserve">                      tvorba FÚUP - prostředky od jiných poskytovatelů</t>
  </si>
  <si>
    <t xml:space="preserve">                      tvorba FÚUP - ostatní</t>
  </si>
  <si>
    <t xml:space="preserve">           mimořádné náklady</t>
  </si>
  <si>
    <t>A.VI.</t>
  </si>
  <si>
    <t>Odpisy, prodaný majetek,tvorba rezerv a oprav. položek</t>
  </si>
  <si>
    <t>A.VI.25.</t>
  </si>
  <si>
    <t>Odpisy dlouhodobého nehmotného a hmotného majetku</t>
  </si>
  <si>
    <t>v tom: odpisy majetku pořízeného z dotace</t>
  </si>
  <si>
    <t xml:space="preserve">           odpisy majetku pořízeného z vlastních zdrojů</t>
  </si>
  <si>
    <t xml:space="preserve">           zůst.cena likvidovaného majetku poříz. z dotace</t>
  </si>
  <si>
    <t xml:space="preserve">           zůst.cena likvidovaného majetku poříz. z vl. zdrojů</t>
  </si>
  <si>
    <t>A.VI.26.</t>
  </si>
  <si>
    <t>Zůstatková cena prodaného dlouhodobého nehmot.a hmot. majetku</t>
  </si>
  <si>
    <t>v tom: zůstatková cena prodaného majetku pořízeného z dotace</t>
  </si>
  <si>
    <t xml:space="preserve">           zůstatková cena prodaného majetku pořízeného  z vlastních zdrojů</t>
  </si>
  <si>
    <t>A.VI.27.</t>
  </si>
  <si>
    <t>Prodané cenné papíry a podíly</t>
  </si>
  <si>
    <t>A.VI.28.</t>
  </si>
  <si>
    <t>Prodaný materiál</t>
  </si>
  <si>
    <t>A.VI.29.</t>
  </si>
  <si>
    <t>Tvorba  rezerv</t>
  </si>
  <si>
    <t>A.VI.30.</t>
  </si>
  <si>
    <t>Tvorba opravných položek</t>
  </si>
  <si>
    <t>A.VII.</t>
  </si>
  <si>
    <t xml:space="preserve">Poskytnuté příspěvky </t>
  </si>
  <si>
    <t>A.VII.32.</t>
  </si>
  <si>
    <t>Poskytnuté členské příspěvky práv. osobám</t>
  </si>
  <si>
    <t>A.VIII.</t>
  </si>
  <si>
    <t>Daň z příjmů</t>
  </si>
  <si>
    <t>A.VIII.33.</t>
  </si>
  <si>
    <t>Dodatečné odvody daně z příjmů</t>
  </si>
  <si>
    <t>B.</t>
  </si>
  <si>
    <t>Výnosy VVI celkem</t>
  </si>
  <si>
    <t>B.I.</t>
  </si>
  <si>
    <t>Tržby za vlastní výkony a za zboží</t>
  </si>
  <si>
    <t>B.I.1.</t>
  </si>
  <si>
    <t>Tržby za vlastní výrobky</t>
  </si>
  <si>
    <t>v tom: příjmy z prodeje periodických publikací</t>
  </si>
  <si>
    <t xml:space="preserve">           příjmy z prodeje neperiodických publikací</t>
  </si>
  <si>
    <t xml:space="preserve">           příjmy z prodeje - věda</t>
  </si>
  <si>
    <t xml:space="preserve">           tržby z prodeje jídel a nápojů</t>
  </si>
  <si>
    <t xml:space="preserve">           tržby za ostatní vlastní výrobky</t>
  </si>
  <si>
    <t>B.I.2.</t>
  </si>
  <si>
    <t>Tržby z prodeje služeb</t>
  </si>
  <si>
    <t>v tom: tržby z ubytování</t>
  </si>
  <si>
    <t xml:space="preserve">           inkaso konferenčních poplatků</t>
  </si>
  <si>
    <t xml:space="preserve">           licence</t>
  </si>
  <si>
    <t xml:space="preserve">           tržby ze zakázek hl. činnosti</t>
  </si>
  <si>
    <t xml:space="preserve">           tržby za ostatní služby</t>
  </si>
  <si>
    <t>B.I.3.</t>
  </si>
  <si>
    <t>Tržby za prodané zboží</t>
  </si>
  <si>
    <t>B.II.</t>
  </si>
  <si>
    <t>Změna stavu vnitroorganizačních zásob</t>
  </si>
  <si>
    <t>B.II.4.</t>
  </si>
  <si>
    <t>Změna stavu zásob nedokončené výroby</t>
  </si>
  <si>
    <t>B.II.5.</t>
  </si>
  <si>
    <t>Změna stavu zásob polotovarů</t>
  </si>
  <si>
    <t>B.II.6.</t>
  </si>
  <si>
    <t>Změna stavu zásob výrobků</t>
  </si>
  <si>
    <t>B.II.7.</t>
  </si>
  <si>
    <t>Změna stavu zvířat</t>
  </si>
  <si>
    <t>B.III.</t>
  </si>
  <si>
    <t>Aktivace</t>
  </si>
  <si>
    <t>B.III.8.</t>
  </si>
  <si>
    <t>Aktivace materiálu a zboží</t>
  </si>
  <si>
    <t>B.III.9.</t>
  </si>
  <si>
    <t>Aktivace vnitroorganizačních služeb</t>
  </si>
  <si>
    <t>B.III.10.</t>
  </si>
  <si>
    <t>Aktivace dlouhodobého nehmotného majetku</t>
  </si>
  <si>
    <t>B.III.11.</t>
  </si>
  <si>
    <t>Aktivace dlouhodobého hmotného majetku</t>
  </si>
  <si>
    <t>B.IV.</t>
  </si>
  <si>
    <t>Ostatní výnosy</t>
  </si>
  <si>
    <t>B.IV.12.</t>
  </si>
  <si>
    <t>B.IV.13.</t>
  </si>
  <si>
    <t>B.IV.14.</t>
  </si>
  <si>
    <t>Platby za odepsané pohledávky</t>
  </si>
  <si>
    <t>B.IV.15.</t>
  </si>
  <si>
    <t>B.IV.16.</t>
  </si>
  <si>
    <t>Kursové zisky</t>
  </si>
  <si>
    <t>B.IV.17.</t>
  </si>
  <si>
    <t>Zúčtování fondů</t>
  </si>
  <si>
    <r>
      <t xml:space="preserve">v tom: </t>
    </r>
    <r>
      <rPr>
        <b/>
        <sz val="10"/>
        <rFont val="Arial CE"/>
        <family val="2"/>
        <charset val="238"/>
      </rPr>
      <t>rezervní fond</t>
    </r>
  </si>
  <si>
    <t xml:space="preserve">           v tom: peněžní dary</t>
  </si>
  <si>
    <t xml:space="preserve">                      ostatní</t>
  </si>
  <si>
    <t xml:space="preserve">           fond reprodukce majetku</t>
  </si>
  <si>
    <t xml:space="preserve">           fond účelově určených prostředků</t>
  </si>
  <si>
    <t xml:space="preserve">           v tom: účelové (převedené z min. roku - přidělené zřizovatelem)</t>
  </si>
  <si>
    <t xml:space="preserve">                      institucionální (převedené z min. roku - přidělené zřizovatelem)</t>
  </si>
  <si>
    <t xml:space="preserve">                      prostředky od jiných poskytovatelů</t>
  </si>
  <si>
    <t xml:space="preserve">                      účelové prostředky ze zahraničí</t>
  </si>
  <si>
    <t xml:space="preserve">                      účelově určené peněžní dary</t>
  </si>
  <si>
    <t xml:space="preserve">            sociální fond</t>
  </si>
  <si>
    <t>B.IV.18.</t>
  </si>
  <si>
    <t>Jiné ostatní výnosy</t>
  </si>
  <si>
    <t>v tom: výnosy z konferencí</t>
  </si>
  <si>
    <t xml:space="preserve">           nájemné z ploch (bytů i nebytových prostor)</t>
  </si>
  <si>
    <t xml:space="preserve">           nájemné ze zařízení</t>
  </si>
  <si>
    <t xml:space="preserve">           příspěvek na sdruženou činnost</t>
  </si>
  <si>
    <t xml:space="preserve">           zúčtování poměrné části odpisů majetku pořízeného z dotace</t>
  </si>
  <si>
    <t xml:space="preserve">           ostatní výnosy</t>
  </si>
  <si>
    <t xml:space="preserve">           mimořádné výnosy</t>
  </si>
  <si>
    <t>B.V.</t>
  </si>
  <si>
    <t>Tržby z prodeje majetku,zúčtování rezerv a oprav. položek</t>
  </si>
  <si>
    <t>B.V.19.</t>
  </si>
  <si>
    <t>Tržby z prodeje dlouhod. nehmot. a hmotného majetku</t>
  </si>
  <si>
    <t>B.V.20.</t>
  </si>
  <si>
    <t>Tržby z prodeje cenných papírů a podílů</t>
  </si>
  <si>
    <t>B.V.21.</t>
  </si>
  <si>
    <t>Tržby z prodeje materiálu</t>
  </si>
  <si>
    <t>B.V.22.</t>
  </si>
  <si>
    <t>Výnosy z krátkodobého finančního majetku</t>
  </si>
  <si>
    <t>B.V.23.</t>
  </si>
  <si>
    <t>Zúčtování rezerv</t>
  </si>
  <si>
    <t>B.V.24.</t>
  </si>
  <si>
    <t>Výnosy z dlouhodobého finančního majetku</t>
  </si>
  <si>
    <t>B.V.25.</t>
  </si>
  <si>
    <t>Zúčtování opravných položek</t>
  </si>
  <si>
    <t>B.VI.</t>
  </si>
  <si>
    <t>Přijaté příspěvky</t>
  </si>
  <si>
    <t>B.VI.27</t>
  </si>
  <si>
    <t>B.VI.28</t>
  </si>
  <si>
    <t>Přijaté členské příspěvky</t>
  </si>
  <si>
    <t>B.VII.</t>
  </si>
  <si>
    <t>Provozní dotace</t>
  </si>
  <si>
    <t>B.VII.29.1.</t>
  </si>
  <si>
    <t>Provozní dotace (přidělená rozhodnutím)</t>
  </si>
  <si>
    <t>v tom:  institucionální</t>
  </si>
  <si>
    <t xml:space="preserve">                v tom: výzkumný záměr, podpora VO a podpora činností pracovišť AV</t>
  </si>
  <si>
    <t xml:space="preserve">                           dotace na činnost </t>
  </si>
  <si>
    <t xml:space="preserve">                                       z toho: Program podpory projektů mezinárodní spolupráce AV ČR</t>
  </si>
  <si>
    <t xml:space="preserve">                           ostatní dotace (EHP/Norsko apod.)</t>
  </si>
  <si>
    <t xml:space="preserve">             účelové</t>
  </si>
  <si>
    <t xml:space="preserve">                 v tom: granty GA AV</t>
  </si>
  <si>
    <t xml:space="preserve">                            program Nanotechnologie pro společnost</t>
  </si>
  <si>
    <t xml:space="preserve">                            ostatní dotace</t>
  </si>
  <si>
    <t>B.VII.29.2.</t>
  </si>
  <si>
    <t>Přijaté prostředky na výzkum a vývoj (zaslané přímo na účet)</t>
  </si>
  <si>
    <t xml:space="preserve">                  v tom: granty GA ČR </t>
  </si>
  <si>
    <t xml:space="preserve">                             projekty ostatních resortů</t>
  </si>
  <si>
    <t xml:space="preserve">                             dotace na GA ČR od příjemců účelové podpory VaV (spolupříjemci)</t>
  </si>
  <si>
    <t xml:space="preserve">                             dotace na proj.ost.resortů od příjemců účel. podpory VaV (spolupříjemci)</t>
  </si>
  <si>
    <t xml:space="preserve">                             ostatní </t>
  </si>
  <si>
    <t>C.</t>
  </si>
  <si>
    <t>Výsledek hospodaření před zdaněním</t>
  </si>
  <si>
    <t>D.</t>
  </si>
  <si>
    <t>Výsledek hospodaření po zdanění</t>
  </si>
  <si>
    <t xml:space="preserve">Ústav státu a práva AV ČR, v. v. i. </t>
  </si>
  <si>
    <t>Rozpočet na r. 2016</t>
  </si>
  <si>
    <t>Rozpočet r. 2016 (v tis. Kč)</t>
  </si>
  <si>
    <t>Komentář</t>
  </si>
  <si>
    <t>Rozpočet Ústavu státu a práva AV ČR, v. v. i. na rok 2016 by schválen na zasedání Rady ÚSP dne 25. února 2016. Vychází z předpokládaných provozních nákladů pracoviště v roce 2016. V rámci přidělené provozní dotace je zohledněna podpora výzkumné organizace na rok 2016, dále dotace na činnost přidělené rozpočtovým opatřením k okamžiku sestavení návrhu rozpočtu a přidělené účelové dotace z Grantové agentury ČR a Ministerstva kultury.  Rozpočet ÚSP na rok 2016 je plánován jako vyrovnaný při nákladech 27 724 tis. Kč. Nejvýznamnější položkou nákladů jsou osobní náklady v částce 21 137 tis. Kč. Provozní dotace je ve výši 23 325 tis. Kč. Pracoviště nemá ve zřizovací listině zapsanou a nevykonává žádnou další ani jinou činnost.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</si>
</sst>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?,???,??0.00"/>
    <numFmt numFmtId="165" formatCode="??,??0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1" fontId="1" fillId="0" borderId="0" xfId="1" applyNumberFormat="1" applyBorder="1" applyAlignment="1" applyProtection="1">
      <alignment horizontal="center"/>
    </xf>
    <xf numFmtId="2" fontId="9" fillId="0" borderId="0" xfId="1" applyNumberFormat="1" applyFont="1" applyFill="1" applyBorder="1" applyProtection="1"/>
    <xf numFmtId="1" fontId="1" fillId="0" borderId="0" xfId="1" applyNumberFormat="1" applyBorder="1" applyProtection="1"/>
    <xf numFmtId="2" fontId="2" fillId="0" borderId="0" xfId="1" applyNumberFormat="1" applyFont="1" applyBorder="1" applyProtection="1"/>
    <xf numFmtId="2" fontId="1" fillId="0" borderId="0" xfId="1" applyNumberFormat="1" applyBorder="1" applyProtection="1"/>
    <xf numFmtId="0" fontId="0" fillId="0" borderId="0" xfId="0" applyBorder="1"/>
    <xf numFmtId="2" fontId="5" fillId="0" borderId="0" xfId="1" applyNumberFormat="1" applyFont="1" applyFill="1" applyBorder="1" applyProtection="1"/>
    <xf numFmtId="2" fontId="7" fillId="0" borderId="0" xfId="1" applyNumberFormat="1" applyFont="1" applyFill="1" applyBorder="1" applyProtection="1"/>
    <xf numFmtId="2" fontId="1" fillId="0" borderId="0" xfId="1" applyNumberFormat="1" applyFill="1" applyBorder="1" applyProtection="1"/>
    <xf numFmtId="1" fontId="1" fillId="0" borderId="0" xfId="1" applyNumberFormat="1" applyFont="1" applyFill="1" applyBorder="1" applyAlignment="1" applyProtection="1">
      <alignment horizontal="center"/>
    </xf>
    <xf numFmtId="2" fontId="5" fillId="0" borderId="0" xfId="1" applyNumberFormat="1" applyFont="1" applyFill="1" applyBorder="1" applyAlignment="1" applyProtection="1">
      <alignment horizontal="center"/>
    </xf>
    <xf numFmtId="1" fontId="9" fillId="0" borderId="0" xfId="1" applyNumberFormat="1" applyFont="1" applyFill="1" applyBorder="1" applyAlignment="1" applyProtection="1">
      <alignment horizontal="left"/>
    </xf>
    <xf numFmtId="1" fontId="1" fillId="0" borderId="0" xfId="1" applyNumberFormat="1" applyFont="1" applyFill="1" applyBorder="1" applyProtection="1"/>
    <xf numFmtId="2" fontId="2" fillId="0" borderId="0" xfId="1" applyNumberFormat="1" applyFont="1" applyFill="1" applyBorder="1" applyProtection="1"/>
    <xf numFmtId="1" fontId="1" fillId="0" borderId="0" xfId="1" applyNumberFormat="1" applyFill="1" applyBorder="1" applyProtection="1"/>
    <xf numFmtId="1" fontId="12" fillId="0" borderId="0" xfId="1" applyNumberFormat="1" applyFont="1" applyFill="1" applyBorder="1" applyAlignment="1" applyProtection="1">
      <alignment horizontal="center"/>
    </xf>
    <xf numFmtId="1" fontId="13" fillId="0" borderId="0" xfId="1" applyNumberFormat="1" applyFont="1" applyFill="1" applyBorder="1" applyProtection="1"/>
    <xf numFmtId="2" fontId="8" fillId="0" borderId="0" xfId="1" applyNumberFormat="1" applyFont="1" applyFill="1" applyBorder="1" applyProtection="1"/>
    <xf numFmtId="3" fontId="1" fillId="0" borderId="0" xfId="1" applyNumberFormat="1" applyFont="1" applyFill="1" applyBorder="1" applyAlignment="1" applyProtection="1">
      <alignment horizontal="center"/>
    </xf>
    <xf numFmtId="1" fontId="2" fillId="0" borderId="0" xfId="1" applyNumberFormat="1" applyFont="1" applyFill="1" applyBorder="1" applyAlignment="1" applyProtection="1">
      <alignment horizontal="left"/>
    </xf>
    <xf numFmtId="1" fontId="1" fillId="0" borderId="0" xfId="1" applyNumberFormat="1" applyFill="1" applyBorder="1" applyAlignment="1" applyProtection="1">
      <alignment horizontal="left"/>
    </xf>
    <xf numFmtId="2" fontId="1" fillId="0" borderId="0" xfId="1" applyNumberFormat="1" applyFont="1" applyFill="1" applyBorder="1" applyProtection="1"/>
    <xf numFmtId="2" fontId="3" fillId="0" borderId="0" xfId="1" applyNumberFormat="1" applyFont="1" applyFill="1" applyBorder="1" applyProtection="1"/>
    <xf numFmtId="1" fontId="1" fillId="0" borderId="0" xfId="1" applyNumberFormat="1" applyFill="1" applyBorder="1" applyAlignment="1" applyProtection="1">
      <alignment horizontal="center"/>
    </xf>
    <xf numFmtId="2" fontId="10" fillId="0" borderId="0" xfId="1" applyNumberFormat="1" applyFont="1" applyFill="1" applyBorder="1" applyProtection="1"/>
    <xf numFmtId="2" fontId="7" fillId="0" borderId="1" xfId="1" applyNumberFormat="1" applyFont="1" applyFill="1" applyBorder="1" applyProtection="1"/>
    <xf numFmtId="164" fontId="7" fillId="0" borderId="1" xfId="1" applyNumberFormat="1" applyFont="1" applyFill="1" applyBorder="1" applyProtection="1"/>
    <xf numFmtId="1" fontId="1" fillId="0" borderId="1" xfId="1" applyNumberFormat="1" applyFill="1" applyBorder="1" applyAlignment="1" applyProtection="1">
      <alignment horizontal="left"/>
    </xf>
    <xf numFmtId="2" fontId="1" fillId="0" borderId="1" xfId="1" applyNumberFormat="1" applyFont="1" applyFill="1" applyBorder="1" applyProtection="1"/>
    <xf numFmtId="164" fontId="1" fillId="0" borderId="1" xfId="1" applyNumberFormat="1" applyFont="1" applyFill="1" applyBorder="1" applyProtection="1"/>
    <xf numFmtId="1" fontId="1" fillId="0" borderId="1" xfId="1" applyNumberFormat="1" applyFont="1" applyFill="1" applyBorder="1" applyAlignment="1" applyProtection="1">
      <alignment horizontal="left"/>
    </xf>
    <xf numFmtId="2" fontId="1" fillId="0" borderId="1" xfId="1" applyNumberFormat="1" applyFill="1" applyBorder="1" applyProtection="1"/>
    <xf numFmtId="164" fontId="1" fillId="0" borderId="1" xfId="1" applyNumberFormat="1" applyFill="1" applyBorder="1" applyProtection="1"/>
    <xf numFmtId="2" fontId="6" fillId="0" borderId="1" xfId="1" applyNumberFormat="1" applyFont="1" applyFill="1" applyBorder="1" applyProtection="1"/>
    <xf numFmtId="164" fontId="6" fillId="0" borderId="1" xfId="1" applyNumberFormat="1" applyFont="1" applyFill="1" applyBorder="1" applyProtection="1"/>
    <xf numFmtId="2" fontId="9" fillId="0" borderId="1" xfId="1" applyNumberFormat="1" applyFont="1" applyFill="1" applyBorder="1" applyProtection="1"/>
    <xf numFmtId="164" fontId="9" fillId="0" borderId="1" xfId="1" applyNumberFormat="1" applyFont="1" applyFill="1" applyBorder="1" applyProtection="1"/>
    <xf numFmtId="2" fontId="2" fillId="0" borderId="1" xfId="1" applyNumberFormat="1" applyFont="1" applyFill="1" applyBorder="1" applyAlignment="1" applyProtection="1">
      <alignment horizontal="left"/>
    </xf>
    <xf numFmtId="1" fontId="9" fillId="0" borderId="1" xfId="1" applyNumberFormat="1" applyFont="1" applyFill="1" applyBorder="1" applyAlignment="1" applyProtection="1">
      <alignment horizontal="left"/>
    </xf>
    <xf numFmtId="0" fontId="0" fillId="0" borderId="0" xfId="0" applyFill="1"/>
    <xf numFmtId="3" fontId="1" fillId="0" borderId="1" xfId="1" applyNumberFormat="1" applyFont="1" applyFill="1" applyBorder="1" applyAlignment="1" applyProtection="1">
      <alignment horizontal="center"/>
    </xf>
    <xf numFmtId="2" fontId="5" fillId="0" borderId="1" xfId="1" applyNumberFormat="1" applyFont="1" applyFill="1" applyBorder="1" applyAlignment="1" applyProtection="1">
      <alignment horizontal="left"/>
    </xf>
    <xf numFmtId="3" fontId="1" fillId="3" borderId="1" xfId="1" applyNumberFormat="1" applyFont="1" applyFill="1" applyBorder="1" applyAlignment="1" applyProtection="1">
      <alignment horizontal="center"/>
    </xf>
    <xf numFmtId="2" fontId="2" fillId="3" borderId="1" xfId="1" applyNumberFormat="1" applyFont="1" applyFill="1" applyBorder="1" applyAlignment="1" applyProtection="1">
      <alignment horizontal="left"/>
    </xf>
    <xf numFmtId="2" fontId="9" fillId="3" borderId="1" xfId="1" applyNumberFormat="1" applyFont="1" applyFill="1" applyBorder="1" applyProtection="1"/>
    <xf numFmtId="164" fontId="9" fillId="3" borderId="1" xfId="1" applyNumberFormat="1" applyFont="1" applyFill="1" applyBorder="1" applyProtection="1"/>
    <xf numFmtId="3" fontId="1" fillId="4" borderId="1" xfId="1" applyNumberFormat="1" applyFont="1" applyFill="1" applyBorder="1" applyAlignment="1" applyProtection="1">
      <alignment horizontal="center"/>
    </xf>
    <xf numFmtId="2" fontId="2" fillId="4" borderId="1" xfId="1" applyNumberFormat="1" applyFont="1" applyFill="1" applyBorder="1" applyAlignment="1" applyProtection="1">
      <alignment horizontal="left"/>
    </xf>
    <xf numFmtId="1" fontId="9" fillId="4" borderId="1" xfId="1" applyNumberFormat="1" applyFont="1" applyFill="1" applyBorder="1" applyAlignment="1" applyProtection="1">
      <alignment horizontal="left"/>
    </xf>
    <xf numFmtId="2" fontId="9" fillId="4" borderId="1" xfId="1" applyNumberFormat="1" applyFont="1" applyFill="1" applyBorder="1" applyProtection="1"/>
    <xf numFmtId="164" fontId="9" fillId="4" borderId="1" xfId="1" applyNumberFormat="1" applyFont="1" applyFill="1" applyBorder="1" applyProtection="1"/>
    <xf numFmtId="1" fontId="1" fillId="4" borderId="1" xfId="1" applyNumberFormat="1" applyFont="1" applyFill="1" applyBorder="1" applyAlignment="1" applyProtection="1">
      <alignment horizontal="center"/>
    </xf>
    <xf numFmtId="1" fontId="3" fillId="3" borderId="1" xfId="1" applyNumberFormat="1" applyFont="1" applyFill="1" applyBorder="1" applyAlignment="1" applyProtection="1">
      <alignment horizontal="left"/>
    </xf>
    <xf numFmtId="2" fontId="3" fillId="3" borderId="1" xfId="1" applyNumberFormat="1" applyFont="1" applyFill="1" applyBorder="1" applyProtection="1"/>
    <xf numFmtId="164" fontId="3" fillId="3" borderId="1" xfId="1" applyNumberFormat="1" applyFont="1" applyFill="1" applyBorder="1" applyProtection="1"/>
    <xf numFmtId="3" fontId="1" fillId="5" borderId="1" xfId="1" applyNumberFormat="1" applyFont="1" applyFill="1" applyBorder="1" applyAlignment="1" applyProtection="1">
      <alignment horizontal="center"/>
    </xf>
    <xf numFmtId="2" fontId="2" fillId="5" borderId="1" xfId="1" applyNumberFormat="1" applyFont="1" applyFill="1" applyBorder="1" applyAlignment="1" applyProtection="1">
      <alignment horizontal="left"/>
    </xf>
    <xf numFmtId="1" fontId="2" fillId="5" borderId="1" xfId="1" applyNumberFormat="1" applyFont="1" applyFill="1" applyBorder="1" applyAlignment="1" applyProtection="1">
      <alignment horizontal="left"/>
    </xf>
    <xf numFmtId="2" fontId="2" fillId="5" borderId="1" xfId="1" applyNumberFormat="1" applyFont="1" applyFill="1" applyBorder="1" applyProtection="1"/>
    <xf numFmtId="164" fontId="2" fillId="5" borderId="1" xfId="1" applyNumberFormat="1" applyFont="1" applyFill="1" applyBorder="1" applyProtection="1"/>
    <xf numFmtId="2" fontId="8" fillId="5" borderId="1" xfId="1" applyNumberFormat="1" applyFont="1" applyFill="1" applyBorder="1" applyProtection="1"/>
    <xf numFmtId="164" fontId="8" fillId="5" borderId="1" xfId="1" applyNumberFormat="1" applyFont="1" applyFill="1" applyBorder="1" applyProtection="1"/>
    <xf numFmtId="1" fontId="4" fillId="3" borderId="1" xfId="1" applyNumberFormat="1" applyFont="1" applyFill="1" applyBorder="1" applyAlignment="1" applyProtection="1">
      <alignment horizontal="left"/>
    </xf>
    <xf numFmtId="2" fontId="4" fillId="3" borderId="1" xfId="1" applyNumberFormat="1" applyFont="1" applyFill="1" applyBorder="1" applyProtection="1"/>
    <xf numFmtId="164" fontId="4" fillId="3" borderId="1" xfId="1" applyNumberFormat="1" applyFont="1" applyFill="1" applyBorder="1" applyProtection="1"/>
    <xf numFmtId="1" fontId="8" fillId="5" borderId="1" xfId="1" applyNumberFormat="1" applyFont="1" applyFill="1" applyBorder="1" applyAlignment="1" applyProtection="1">
      <alignment horizontal="left"/>
    </xf>
    <xf numFmtId="2" fontId="4" fillId="5" borderId="1" xfId="1" applyNumberFormat="1" applyFont="1" applyFill="1" applyBorder="1" applyProtection="1"/>
    <xf numFmtId="4" fontId="4" fillId="5" borderId="1" xfId="1" applyNumberFormat="1" applyFont="1" applyFill="1" applyBorder="1" applyProtection="1"/>
    <xf numFmtId="2" fontId="1" fillId="5" borderId="1" xfId="1" applyNumberFormat="1" applyFont="1" applyFill="1" applyBorder="1" applyProtection="1"/>
    <xf numFmtId="164" fontId="1" fillId="5" borderId="1" xfId="1" applyNumberFormat="1" applyFont="1" applyFill="1" applyBorder="1" applyProtection="1"/>
    <xf numFmtId="3" fontId="1" fillId="6" borderId="1" xfId="1" applyNumberFormat="1" applyFont="1" applyFill="1" applyBorder="1" applyAlignment="1" applyProtection="1">
      <alignment horizontal="center"/>
    </xf>
    <xf numFmtId="2" fontId="2" fillId="6" borderId="1" xfId="1" applyNumberFormat="1" applyFont="1" applyFill="1" applyBorder="1" applyAlignment="1" applyProtection="1">
      <alignment horizontal="left"/>
    </xf>
    <xf numFmtId="1" fontId="1" fillId="6" borderId="1" xfId="1" applyNumberFormat="1" applyFont="1" applyFill="1" applyBorder="1" applyAlignment="1" applyProtection="1">
      <alignment horizontal="left"/>
    </xf>
    <xf numFmtId="2" fontId="7" fillId="6" borderId="1" xfId="1" applyNumberFormat="1" applyFont="1" applyFill="1" applyBorder="1" applyProtection="1"/>
    <xf numFmtId="164" fontId="7" fillId="6" borderId="1" xfId="1" applyNumberFormat="1" applyFont="1" applyFill="1" applyBorder="1" applyProtection="1"/>
    <xf numFmtId="2" fontId="8" fillId="6" borderId="1" xfId="1" applyNumberFormat="1" applyFont="1" applyFill="1" applyBorder="1" applyProtection="1"/>
    <xf numFmtId="164" fontId="8" fillId="6" borderId="1" xfId="1" applyNumberFormat="1" applyFont="1" applyFill="1" applyBorder="1" applyProtection="1"/>
    <xf numFmtId="2" fontId="2" fillId="6" borderId="1" xfId="1" applyNumberFormat="1" applyFont="1" applyFill="1" applyBorder="1" applyProtection="1"/>
    <xf numFmtId="164" fontId="2" fillId="6" borderId="1" xfId="1" applyNumberFormat="1" applyFont="1" applyFill="1" applyBorder="1" applyProtection="1"/>
    <xf numFmtId="1" fontId="2" fillId="6" borderId="1" xfId="1" applyNumberFormat="1" applyFont="1" applyFill="1" applyBorder="1" applyAlignment="1" applyProtection="1">
      <alignment horizontal="left"/>
    </xf>
    <xf numFmtId="1" fontId="1" fillId="5" borderId="1" xfId="1" applyNumberFormat="1" applyFill="1" applyBorder="1" applyAlignment="1" applyProtection="1">
      <alignment horizontal="left"/>
    </xf>
    <xf numFmtId="2" fontId="1" fillId="6" borderId="1" xfId="1" applyNumberFormat="1" applyFont="1" applyFill="1" applyBorder="1" applyProtection="1"/>
    <xf numFmtId="164" fontId="1" fillId="6" borderId="1" xfId="1" applyNumberFormat="1" applyFont="1" applyFill="1" applyBorder="1" applyProtection="1"/>
    <xf numFmtId="1" fontId="8" fillId="2" borderId="1" xfId="1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5" fontId="14" fillId="4" borderId="1" xfId="0" applyNumberFormat="1" applyFont="1" applyFill="1" applyBorder="1" applyAlignment="1">
      <alignment horizontal="right"/>
    </xf>
    <xf numFmtId="165" fontId="14" fillId="3" borderId="1" xfId="0" applyNumberFormat="1" applyFont="1" applyFill="1" applyBorder="1" applyAlignment="1">
      <alignment horizontal="right"/>
    </xf>
    <xf numFmtId="165" fontId="14" fillId="5" borderId="1" xfId="0" applyNumberFormat="1" applyFont="1" applyFill="1" applyBorder="1" applyAlignment="1">
      <alignment horizontal="right"/>
    </xf>
    <xf numFmtId="165" fontId="14" fillId="0" borderId="1" xfId="0" applyNumberFormat="1" applyFont="1" applyFill="1" applyBorder="1" applyAlignment="1">
      <alignment horizontal="right"/>
    </xf>
    <xf numFmtId="1" fontId="1" fillId="5" borderId="1" xfId="1" applyNumberFormat="1" applyFont="1" applyFill="1" applyBorder="1" applyAlignment="1" applyProtection="1">
      <alignment horizontal="left"/>
    </xf>
    <xf numFmtId="165" fontId="14" fillId="6" borderId="1" xfId="0" applyNumberFormat="1" applyFont="1" applyFill="1" applyBorder="1" applyAlignment="1">
      <alignment horizontal="right"/>
    </xf>
    <xf numFmtId="3" fontId="1" fillId="0" borderId="2" xfId="1" applyNumberFormat="1" applyFont="1" applyFill="1" applyBorder="1" applyAlignment="1" applyProtection="1">
      <alignment horizontal="center"/>
    </xf>
    <xf numFmtId="2" fontId="2" fillId="0" borderId="2" xfId="1" applyNumberFormat="1" applyFont="1" applyFill="1" applyBorder="1" applyAlignment="1" applyProtection="1">
      <alignment horizontal="left"/>
    </xf>
    <xf numFmtId="1" fontId="2" fillId="0" borderId="2" xfId="1" applyNumberFormat="1" applyFont="1" applyFill="1" applyBorder="1" applyAlignment="1" applyProtection="1">
      <alignment horizontal="left"/>
    </xf>
    <xf numFmtId="2" fontId="2" fillId="0" borderId="2" xfId="1" applyNumberFormat="1" applyFont="1" applyFill="1" applyBorder="1" applyProtection="1"/>
    <xf numFmtId="164" fontId="2" fillId="0" borderId="2" xfId="1" applyNumberFormat="1" applyFont="1" applyFill="1" applyBorder="1" applyProtection="1"/>
    <xf numFmtId="165" fontId="14" fillId="0" borderId="2" xfId="0" applyNumberFormat="1" applyFont="1" applyFill="1" applyBorder="1" applyAlignment="1">
      <alignment horizontal="right"/>
    </xf>
    <xf numFmtId="0" fontId="0" fillId="0" borderId="0" xfId="0" applyFill="1" applyBorder="1"/>
    <xf numFmtId="2" fontId="4" fillId="2" borderId="1" xfId="1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2" fontId="4" fillId="2" borderId="1" xfId="1" applyNumberFormat="1" applyFont="1" applyFill="1" applyBorder="1" applyAlignment="1" applyProtection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8" fillId="2" borderId="1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center" wrapText="1"/>
    </xf>
    <xf numFmtId="2" fontId="11" fillId="0" borderId="0" xfId="1" applyNumberFormat="1" applyFont="1" applyFill="1" applyBorder="1" applyAlignment="1" applyProtection="1">
      <alignment horizontal="center"/>
    </xf>
    <xf numFmtId="2" fontId="1" fillId="0" borderId="0" xfId="1" applyNumberFormat="1" applyFill="1" applyBorder="1" applyAlignment="1" applyProtection="1">
      <alignment horizontal="center"/>
    </xf>
    <xf numFmtId="0" fontId="1" fillId="0" borderId="0" xfId="1" applyFill="1" applyBorder="1" applyAlignment="1" applyProtection="1">
      <alignment horizontal="center"/>
    </xf>
    <xf numFmtId="4" fontId="11" fillId="0" borderId="0" xfId="1" applyNumberFormat="1" applyFont="1" applyFill="1" applyBorder="1" applyAlignment="1" applyProtection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35"/>
  <sheetViews>
    <sheetView tabSelected="1" topLeftCell="A169" zoomScale="130" zoomScaleNormal="130" workbookViewId="0">
      <selection activeCell="K180" sqref="K180"/>
    </sheetView>
  </sheetViews>
  <sheetFormatPr defaultRowHeight="15" x14ac:dyDescent="0.25"/>
  <cols>
    <col min="1" max="1" width="7.85546875" customWidth="1"/>
    <col min="2" max="2" width="8.5703125" customWidth="1"/>
    <col min="4" max="4" width="61" customWidth="1"/>
    <col min="5" max="5" width="16.42578125" hidden="1" customWidth="1"/>
    <col min="6" max="6" width="16.5703125" customWidth="1"/>
  </cols>
  <sheetData>
    <row r="1" spans="1:6" x14ac:dyDescent="0.25">
      <c r="A1" s="101" t="s">
        <v>259</v>
      </c>
      <c r="B1" s="101"/>
      <c r="C1" s="101"/>
      <c r="D1" s="101"/>
      <c r="E1" s="101"/>
      <c r="F1" s="101"/>
    </row>
    <row r="2" spans="1:6" ht="15.75" thickBot="1" x14ac:dyDescent="0.3"/>
    <row r="3" spans="1:6" ht="27" customHeight="1" thickBot="1" x14ac:dyDescent="0.3">
      <c r="A3" s="104" t="s">
        <v>3</v>
      </c>
      <c r="B3" s="104" t="s">
        <v>0</v>
      </c>
      <c r="C3" s="84" t="s">
        <v>1</v>
      </c>
      <c r="D3" s="102" t="s">
        <v>2</v>
      </c>
      <c r="E3" s="102" t="s">
        <v>260</v>
      </c>
      <c r="F3" s="99" t="s">
        <v>261</v>
      </c>
    </row>
    <row r="4" spans="1:6" ht="15.75" thickBot="1" x14ac:dyDescent="0.3">
      <c r="A4" s="103"/>
      <c r="B4" s="103" t="s">
        <v>4</v>
      </c>
      <c r="C4" s="85" t="s">
        <v>5</v>
      </c>
      <c r="D4" s="103"/>
      <c r="E4" s="103"/>
      <c r="F4" s="100"/>
    </row>
    <row r="5" spans="1:6" s="40" customFormat="1" ht="16.5" thickBot="1" x14ac:dyDescent="0.3">
      <c r="A5" s="52">
        <v>1</v>
      </c>
      <c r="B5" s="48" t="s">
        <v>6</v>
      </c>
      <c r="C5" s="49">
        <v>5</v>
      </c>
      <c r="D5" s="50" t="s">
        <v>7</v>
      </c>
      <c r="E5" s="51">
        <f>E6+E20+E39+E58+E62+E82+E97</f>
        <v>27723891.740000002</v>
      </c>
      <c r="F5" s="86">
        <f>ROUND((E5/1000),0)</f>
        <v>27724</v>
      </c>
    </row>
    <row r="6" spans="1:6" s="40" customFormat="1" ht="15.75" thickBot="1" x14ac:dyDescent="0.3">
      <c r="A6" s="43">
        <v>2</v>
      </c>
      <c r="B6" s="44" t="s">
        <v>8</v>
      </c>
      <c r="C6" s="53">
        <v>50</v>
      </c>
      <c r="D6" s="54" t="s">
        <v>9</v>
      </c>
      <c r="E6" s="55">
        <f>E7+E14+E15+E19</f>
        <v>1737000</v>
      </c>
      <c r="F6" s="87">
        <f t="shared" ref="F6" si="0">ROUND((E6/1000),0)</f>
        <v>1737</v>
      </c>
    </row>
    <row r="7" spans="1:6" s="40" customFormat="1" ht="15.75" thickBot="1" x14ac:dyDescent="0.3">
      <c r="A7" s="56">
        <v>3</v>
      </c>
      <c r="B7" s="57" t="s">
        <v>10</v>
      </c>
      <c r="C7" s="58">
        <v>501</v>
      </c>
      <c r="D7" s="59" t="s">
        <v>11</v>
      </c>
      <c r="E7" s="60">
        <f>SUM(E8:E13)</f>
        <v>1202000</v>
      </c>
      <c r="F7" s="88">
        <f>ROUND((E7/1000),0)</f>
        <v>1202</v>
      </c>
    </row>
    <row r="8" spans="1:6" s="40" customFormat="1" ht="15.75" thickBot="1" x14ac:dyDescent="0.3">
      <c r="A8" s="41">
        <v>4</v>
      </c>
      <c r="B8" s="38"/>
      <c r="C8" s="28">
        <v>5011</v>
      </c>
      <c r="D8" s="29" t="s">
        <v>12</v>
      </c>
      <c r="E8" s="30">
        <v>0</v>
      </c>
      <c r="F8" s="89">
        <f t="shared" ref="F8:F71" si="1">ROUND((E8/1000),0)</f>
        <v>0</v>
      </c>
    </row>
    <row r="9" spans="1:6" s="40" customFormat="1" ht="15.75" thickBot="1" x14ac:dyDescent="0.3">
      <c r="A9" s="41">
        <v>5</v>
      </c>
      <c r="B9" s="38"/>
      <c r="C9" s="28">
        <v>5012</v>
      </c>
      <c r="D9" s="29" t="s">
        <v>13</v>
      </c>
      <c r="E9" s="30">
        <v>9000</v>
      </c>
      <c r="F9" s="89">
        <f t="shared" si="1"/>
        <v>9</v>
      </c>
    </row>
    <row r="10" spans="1:6" s="40" customFormat="1" ht="15.75" thickBot="1" x14ac:dyDescent="0.3">
      <c r="A10" s="41">
        <v>6</v>
      </c>
      <c r="B10" s="38"/>
      <c r="C10" s="28">
        <v>5013</v>
      </c>
      <c r="D10" s="29" t="s">
        <v>14</v>
      </c>
      <c r="E10" s="30">
        <v>275000</v>
      </c>
      <c r="F10" s="89">
        <f t="shared" si="1"/>
        <v>275</v>
      </c>
    </row>
    <row r="11" spans="1:6" s="40" customFormat="1" ht="15.75" thickBot="1" x14ac:dyDescent="0.3">
      <c r="A11" s="41">
        <v>7</v>
      </c>
      <c r="B11" s="38"/>
      <c r="C11" s="28">
        <v>5014</v>
      </c>
      <c r="D11" s="29" t="s">
        <v>15</v>
      </c>
      <c r="E11" s="30">
        <f>290000+66000</f>
        <v>356000</v>
      </c>
      <c r="F11" s="89">
        <f t="shared" si="1"/>
        <v>356</v>
      </c>
    </row>
    <row r="12" spans="1:6" s="40" customFormat="1" ht="15.75" thickBot="1" x14ac:dyDescent="0.3">
      <c r="A12" s="41">
        <v>8</v>
      </c>
      <c r="B12" s="38"/>
      <c r="C12" s="28">
        <v>5015</v>
      </c>
      <c r="D12" s="29" t="s">
        <v>16</v>
      </c>
      <c r="E12" s="30">
        <f>450000+112000</f>
        <v>562000</v>
      </c>
      <c r="F12" s="89">
        <f t="shared" si="1"/>
        <v>562</v>
      </c>
    </row>
    <row r="13" spans="1:6" s="40" customFormat="1" ht="15.75" thickBot="1" x14ac:dyDescent="0.3">
      <c r="A13" s="41">
        <v>9</v>
      </c>
      <c r="B13" s="38"/>
      <c r="C13" s="28">
        <v>5018</v>
      </c>
      <c r="D13" s="29" t="s">
        <v>17</v>
      </c>
      <c r="E13" s="30">
        <v>0</v>
      </c>
      <c r="F13" s="89">
        <f t="shared" si="1"/>
        <v>0</v>
      </c>
    </row>
    <row r="14" spans="1:6" s="40" customFormat="1" ht="15.75" thickBot="1" x14ac:dyDescent="0.3">
      <c r="A14" s="56">
        <v>10</v>
      </c>
      <c r="B14" s="57" t="s">
        <v>18</v>
      </c>
      <c r="C14" s="58">
        <v>502</v>
      </c>
      <c r="D14" s="59" t="s">
        <v>19</v>
      </c>
      <c r="E14" s="60">
        <v>255000</v>
      </c>
      <c r="F14" s="88">
        <f t="shared" si="1"/>
        <v>255</v>
      </c>
    </row>
    <row r="15" spans="1:6" s="40" customFormat="1" ht="15.75" thickBot="1" x14ac:dyDescent="0.3">
      <c r="A15" s="56">
        <v>11</v>
      </c>
      <c r="B15" s="57" t="s">
        <v>20</v>
      </c>
      <c r="C15" s="58">
        <v>503</v>
      </c>
      <c r="D15" s="59" t="s">
        <v>21</v>
      </c>
      <c r="E15" s="60">
        <f>SUM(E16:E18)</f>
        <v>280000</v>
      </c>
      <c r="F15" s="88">
        <f t="shared" si="1"/>
        <v>280</v>
      </c>
    </row>
    <row r="16" spans="1:6" s="40" customFormat="1" ht="15.75" thickBot="1" x14ac:dyDescent="0.3">
      <c r="A16" s="41">
        <v>12</v>
      </c>
      <c r="B16" s="38"/>
      <c r="C16" s="31">
        <v>5031</v>
      </c>
      <c r="D16" s="29" t="s">
        <v>22</v>
      </c>
      <c r="E16" s="30">
        <v>25000</v>
      </c>
      <c r="F16" s="89">
        <f t="shared" si="1"/>
        <v>25</v>
      </c>
    </row>
    <row r="17" spans="1:6" s="40" customFormat="1" ht="15.75" thickBot="1" x14ac:dyDescent="0.3">
      <c r="A17" s="41">
        <v>13</v>
      </c>
      <c r="B17" s="38"/>
      <c r="C17" s="31">
        <v>5032</v>
      </c>
      <c r="D17" s="29" t="s">
        <v>23</v>
      </c>
      <c r="E17" s="30">
        <v>0</v>
      </c>
      <c r="F17" s="89">
        <f t="shared" si="1"/>
        <v>0</v>
      </c>
    </row>
    <row r="18" spans="1:6" s="40" customFormat="1" ht="15.75" thickBot="1" x14ac:dyDescent="0.3">
      <c r="A18" s="41">
        <v>14</v>
      </c>
      <c r="B18" s="38"/>
      <c r="C18" s="31">
        <v>5033</v>
      </c>
      <c r="D18" s="29" t="s">
        <v>24</v>
      </c>
      <c r="E18" s="30">
        <v>255000</v>
      </c>
      <c r="F18" s="89">
        <f t="shared" si="1"/>
        <v>255</v>
      </c>
    </row>
    <row r="19" spans="1:6" s="40" customFormat="1" ht="15.75" thickBot="1" x14ac:dyDescent="0.3">
      <c r="A19" s="56">
        <v>15</v>
      </c>
      <c r="B19" s="57" t="s">
        <v>25</v>
      </c>
      <c r="C19" s="58">
        <v>504</v>
      </c>
      <c r="D19" s="59" t="s">
        <v>26</v>
      </c>
      <c r="E19" s="60">
        <v>0</v>
      </c>
      <c r="F19" s="88">
        <f t="shared" si="1"/>
        <v>0</v>
      </c>
    </row>
    <row r="20" spans="1:6" s="40" customFormat="1" ht="15.75" thickBot="1" x14ac:dyDescent="0.3">
      <c r="A20" s="43">
        <v>16</v>
      </c>
      <c r="B20" s="44" t="s">
        <v>27</v>
      </c>
      <c r="C20" s="53">
        <v>51</v>
      </c>
      <c r="D20" s="54" t="s">
        <v>28</v>
      </c>
      <c r="E20" s="55">
        <f>E21+E24+E27+E28+E29</f>
        <v>4054011.74</v>
      </c>
      <c r="F20" s="87">
        <f t="shared" si="1"/>
        <v>4054</v>
      </c>
    </row>
    <row r="21" spans="1:6" s="40" customFormat="1" ht="15.75" thickBot="1" x14ac:dyDescent="0.3">
      <c r="A21" s="56">
        <v>17</v>
      </c>
      <c r="B21" s="57" t="s">
        <v>29</v>
      </c>
      <c r="C21" s="58">
        <v>511</v>
      </c>
      <c r="D21" s="59" t="s">
        <v>30</v>
      </c>
      <c r="E21" s="60">
        <f>SUM(E22:E23)</f>
        <v>140000</v>
      </c>
      <c r="F21" s="88">
        <f t="shared" si="1"/>
        <v>140</v>
      </c>
    </row>
    <row r="22" spans="1:6" s="40" customFormat="1" ht="15.75" thickBot="1" x14ac:dyDescent="0.3">
      <c r="A22" s="41">
        <v>18</v>
      </c>
      <c r="B22" s="38"/>
      <c r="C22" s="28">
        <v>5111</v>
      </c>
      <c r="D22" s="29" t="s">
        <v>31</v>
      </c>
      <c r="E22" s="30">
        <v>140000</v>
      </c>
      <c r="F22" s="89">
        <f t="shared" si="1"/>
        <v>140</v>
      </c>
    </row>
    <row r="23" spans="1:6" s="40" customFormat="1" ht="15.75" thickBot="1" x14ac:dyDescent="0.3">
      <c r="A23" s="41">
        <v>19</v>
      </c>
      <c r="B23" s="38"/>
      <c r="C23" s="28">
        <v>5112</v>
      </c>
      <c r="D23" s="29" t="s">
        <v>32</v>
      </c>
      <c r="E23" s="30">
        <v>0</v>
      </c>
      <c r="F23" s="89">
        <f t="shared" si="1"/>
        <v>0</v>
      </c>
    </row>
    <row r="24" spans="1:6" s="40" customFormat="1" ht="15.75" thickBot="1" x14ac:dyDescent="0.3">
      <c r="A24" s="56">
        <v>20</v>
      </c>
      <c r="B24" s="57" t="s">
        <v>33</v>
      </c>
      <c r="C24" s="58">
        <v>512</v>
      </c>
      <c r="D24" s="59" t="s">
        <v>34</v>
      </c>
      <c r="E24" s="60">
        <f>SUM(E25:E26)</f>
        <v>341000</v>
      </c>
      <c r="F24" s="88">
        <f t="shared" si="1"/>
        <v>341</v>
      </c>
    </row>
    <row r="25" spans="1:6" s="40" customFormat="1" ht="15.75" thickBot="1" x14ac:dyDescent="0.3">
      <c r="A25" s="41">
        <v>21</v>
      </c>
      <c r="B25" s="38"/>
      <c r="C25" s="31">
        <v>5121</v>
      </c>
      <c r="D25" s="29" t="s">
        <v>35</v>
      </c>
      <c r="E25" s="30">
        <f>40000+5000</f>
        <v>45000</v>
      </c>
      <c r="F25" s="89">
        <f t="shared" si="1"/>
        <v>45</v>
      </c>
    </row>
    <row r="26" spans="1:6" s="40" customFormat="1" ht="15.75" thickBot="1" x14ac:dyDescent="0.3">
      <c r="A26" s="41">
        <v>22</v>
      </c>
      <c r="B26" s="38"/>
      <c r="C26" s="31">
        <v>5122</v>
      </c>
      <c r="D26" s="29" t="s">
        <v>36</v>
      </c>
      <c r="E26" s="30">
        <f>160000+128000+8000</f>
        <v>296000</v>
      </c>
      <c r="F26" s="89">
        <f t="shared" si="1"/>
        <v>296</v>
      </c>
    </row>
    <row r="27" spans="1:6" s="40" customFormat="1" ht="15.75" thickBot="1" x14ac:dyDescent="0.3">
      <c r="A27" s="56">
        <v>23</v>
      </c>
      <c r="B27" s="57" t="s">
        <v>37</v>
      </c>
      <c r="C27" s="58">
        <v>513</v>
      </c>
      <c r="D27" s="59" t="s">
        <v>38</v>
      </c>
      <c r="E27" s="60">
        <v>100000</v>
      </c>
      <c r="F27" s="88">
        <f t="shared" si="1"/>
        <v>100</v>
      </c>
    </row>
    <row r="28" spans="1:6" s="40" customFormat="1" ht="15.75" thickBot="1" x14ac:dyDescent="0.3">
      <c r="A28" s="56">
        <v>24</v>
      </c>
      <c r="B28" s="57" t="s">
        <v>39</v>
      </c>
      <c r="C28" s="58">
        <v>514</v>
      </c>
      <c r="D28" s="59" t="s">
        <v>40</v>
      </c>
      <c r="E28" s="60">
        <v>0</v>
      </c>
      <c r="F28" s="88">
        <f t="shared" si="1"/>
        <v>0</v>
      </c>
    </row>
    <row r="29" spans="1:6" s="40" customFormat="1" ht="15.75" thickBot="1" x14ac:dyDescent="0.3">
      <c r="A29" s="56">
        <v>25</v>
      </c>
      <c r="B29" s="57" t="s">
        <v>41</v>
      </c>
      <c r="C29" s="58">
        <v>518</v>
      </c>
      <c r="D29" s="59" t="s">
        <v>42</v>
      </c>
      <c r="E29" s="60">
        <f>SUM(E30:E38)</f>
        <v>3473011.74</v>
      </c>
      <c r="F29" s="88">
        <f t="shared" si="1"/>
        <v>3473</v>
      </c>
    </row>
    <row r="30" spans="1:6" s="40" customFormat="1" ht="15.75" thickBot="1" x14ac:dyDescent="0.3">
      <c r="A30" s="41">
        <v>26</v>
      </c>
      <c r="B30" s="38"/>
      <c r="C30" s="31">
        <v>5181</v>
      </c>
      <c r="D30" s="29" t="s">
        <v>43</v>
      </c>
      <c r="E30" s="30">
        <v>24100</v>
      </c>
      <c r="F30" s="89">
        <f t="shared" si="1"/>
        <v>24</v>
      </c>
    </row>
    <row r="31" spans="1:6" s="40" customFormat="1" ht="15.75" thickBot="1" x14ac:dyDescent="0.3">
      <c r="A31" s="41">
        <v>27</v>
      </c>
      <c r="B31" s="38"/>
      <c r="C31" s="31">
        <v>5182</v>
      </c>
      <c r="D31" s="26" t="s">
        <v>44</v>
      </c>
      <c r="E31" s="27">
        <v>0</v>
      </c>
      <c r="F31" s="89">
        <f t="shared" si="1"/>
        <v>0</v>
      </c>
    </row>
    <row r="32" spans="1:6" s="40" customFormat="1" ht="15.75" thickBot="1" x14ac:dyDescent="0.3">
      <c r="A32" s="41">
        <v>28</v>
      </c>
      <c r="B32" s="38"/>
      <c r="C32" s="31">
        <v>5183</v>
      </c>
      <c r="D32" s="26" t="s">
        <v>45</v>
      </c>
      <c r="E32" s="27">
        <v>60000</v>
      </c>
      <c r="F32" s="89">
        <f t="shared" si="1"/>
        <v>60</v>
      </c>
    </row>
    <row r="33" spans="1:6" s="40" customFormat="1" ht="15.75" thickBot="1" x14ac:dyDescent="0.3">
      <c r="A33" s="41">
        <v>29</v>
      </c>
      <c r="B33" s="38"/>
      <c r="C33" s="31">
        <v>5184</v>
      </c>
      <c r="D33" s="26" t="s">
        <v>46</v>
      </c>
      <c r="E33" s="27">
        <v>0</v>
      </c>
      <c r="F33" s="89">
        <f t="shared" si="1"/>
        <v>0</v>
      </c>
    </row>
    <row r="34" spans="1:6" s="40" customFormat="1" ht="15.75" thickBot="1" x14ac:dyDescent="0.3">
      <c r="A34" s="41">
        <v>30</v>
      </c>
      <c r="B34" s="38"/>
      <c r="C34" s="31">
        <v>5185</v>
      </c>
      <c r="D34" s="26" t="s">
        <v>47</v>
      </c>
      <c r="E34" s="27">
        <v>40000</v>
      </c>
      <c r="F34" s="89">
        <f t="shared" si="1"/>
        <v>40</v>
      </c>
    </row>
    <row r="35" spans="1:6" s="40" customFormat="1" ht="15.75" thickBot="1" x14ac:dyDescent="0.3">
      <c r="A35" s="41">
        <v>31</v>
      </c>
      <c r="B35" s="38"/>
      <c r="C35" s="31">
        <v>5186</v>
      </c>
      <c r="D35" s="29" t="s">
        <v>48</v>
      </c>
      <c r="E35" s="30">
        <v>2000</v>
      </c>
      <c r="F35" s="89">
        <f t="shared" si="1"/>
        <v>2</v>
      </c>
    </row>
    <row r="36" spans="1:6" s="40" customFormat="1" ht="15.75" thickBot="1" x14ac:dyDescent="0.3">
      <c r="A36" s="41">
        <v>32</v>
      </c>
      <c r="B36" s="38"/>
      <c r="C36" s="31">
        <v>5187</v>
      </c>
      <c r="D36" s="29" t="s">
        <v>49</v>
      </c>
      <c r="E36" s="30">
        <v>0</v>
      </c>
      <c r="F36" s="89">
        <f t="shared" si="1"/>
        <v>0</v>
      </c>
    </row>
    <row r="37" spans="1:6" s="40" customFormat="1" ht="15.75" thickBot="1" x14ac:dyDescent="0.3">
      <c r="A37" s="41">
        <v>33</v>
      </c>
      <c r="B37" s="38"/>
      <c r="C37" s="31">
        <v>5188</v>
      </c>
      <c r="D37" s="29" t="s">
        <v>50</v>
      </c>
      <c r="E37" s="30">
        <v>0</v>
      </c>
      <c r="F37" s="89">
        <f t="shared" si="1"/>
        <v>0</v>
      </c>
    </row>
    <row r="38" spans="1:6" s="40" customFormat="1" ht="15.75" thickBot="1" x14ac:dyDescent="0.3">
      <c r="A38" s="41">
        <v>34</v>
      </c>
      <c r="B38" s="38"/>
      <c r="C38" s="31">
        <v>5189</v>
      </c>
      <c r="D38" s="26" t="s">
        <v>51</v>
      </c>
      <c r="E38" s="27">
        <f>1515911.74+179000+105000+1547000</f>
        <v>3346911.74</v>
      </c>
      <c r="F38" s="89">
        <f t="shared" si="1"/>
        <v>3347</v>
      </c>
    </row>
    <row r="39" spans="1:6" s="40" customFormat="1" ht="15.75" thickBot="1" x14ac:dyDescent="0.3">
      <c r="A39" s="43">
        <v>35</v>
      </c>
      <c r="B39" s="44" t="s">
        <v>52</v>
      </c>
      <c r="C39" s="53">
        <v>52</v>
      </c>
      <c r="D39" s="54" t="s">
        <v>53</v>
      </c>
      <c r="E39" s="55">
        <f>E40+E47+E50+E54+E57</f>
        <v>21136800</v>
      </c>
      <c r="F39" s="87">
        <f t="shared" si="1"/>
        <v>21137</v>
      </c>
    </row>
    <row r="40" spans="1:6" s="40" customFormat="1" ht="15.75" thickBot="1" x14ac:dyDescent="0.3">
      <c r="A40" s="56">
        <v>36</v>
      </c>
      <c r="B40" s="57" t="s">
        <v>54</v>
      </c>
      <c r="C40" s="58">
        <v>521</v>
      </c>
      <c r="D40" s="61" t="s">
        <v>55</v>
      </c>
      <c r="E40" s="62">
        <f>SUM(E41:E46)</f>
        <v>16051000</v>
      </c>
      <c r="F40" s="88">
        <f t="shared" si="1"/>
        <v>16051</v>
      </c>
    </row>
    <row r="41" spans="1:6" s="40" customFormat="1" ht="15.75" thickBot="1" x14ac:dyDescent="0.3">
      <c r="A41" s="41">
        <v>37</v>
      </c>
      <c r="B41" s="38"/>
      <c r="C41" s="28">
        <v>5211</v>
      </c>
      <c r="D41" s="29" t="s">
        <v>56</v>
      </c>
      <c r="E41" s="30">
        <f>14551000</f>
        <v>14551000</v>
      </c>
      <c r="F41" s="89">
        <f t="shared" si="1"/>
        <v>14551</v>
      </c>
    </row>
    <row r="42" spans="1:6" s="40" customFormat="1" ht="15.75" thickBot="1" x14ac:dyDescent="0.3">
      <c r="A42" s="41">
        <v>38</v>
      </c>
      <c r="B42" s="38"/>
      <c r="C42" s="28">
        <v>5212</v>
      </c>
      <c r="D42" s="29" t="s">
        <v>57</v>
      </c>
      <c r="E42" s="30">
        <f>1390000</f>
        <v>1390000</v>
      </c>
      <c r="F42" s="89">
        <f t="shared" si="1"/>
        <v>1390</v>
      </c>
    </row>
    <row r="43" spans="1:6" s="40" customFormat="1" ht="15.75" thickBot="1" x14ac:dyDescent="0.3">
      <c r="A43" s="41">
        <v>39</v>
      </c>
      <c r="B43" s="38"/>
      <c r="C43" s="28">
        <v>5213</v>
      </c>
      <c r="D43" s="26" t="s">
        <v>58</v>
      </c>
      <c r="E43" s="27">
        <v>0</v>
      </c>
      <c r="F43" s="89">
        <f t="shared" si="1"/>
        <v>0</v>
      </c>
    </row>
    <row r="44" spans="1:6" s="40" customFormat="1" ht="15.75" thickBot="1" x14ac:dyDescent="0.3">
      <c r="A44" s="41">
        <v>40</v>
      </c>
      <c r="B44" s="38"/>
      <c r="C44" s="28">
        <v>5214</v>
      </c>
      <c r="D44" s="29" t="s">
        <v>59</v>
      </c>
      <c r="E44" s="30">
        <v>0</v>
      </c>
      <c r="F44" s="89">
        <f t="shared" si="1"/>
        <v>0</v>
      </c>
    </row>
    <row r="45" spans="1:6" s="40" customFormat="1" ht="15.75" thickBot="1" x14ac:dyDescent="0.3">
      <c r="A45" s="41">
        <v>41</v>
      </c>
      <c r="B45" s="38"/>
      <c r="C45" s="28">
        <v>5215</v>
      </c>
      <c r="D45" s="29" t="s">
        <v>60</v>
      </c>
      <c r="E45" s="30">
        <v>0</v>
      </c>
      <c r="F45" s="89">
        <f t="shared" si="1"/>
        <v>0</v>
      </c>
    </row>
    <row r="46" spans="1:6" s="40" customFormat="1" ht="15.75" thickBot="1" x14ac:dyDescent="0.3">
      <c r="A46" s="41">
        <v>42</v>
      </c>
      <c r="B46" s="38"/>
      <c r="C46" s="28">
        <v>5216</v>
      </c>
      <c r="D46" s="29" t="s">
        <v>61</v>
      </c>
      <c r="E46" s="30">
        <v>110000</v>
      </c>
      <c r="F46" s="89">
        <f t="shared" si="1"/>
        <v>110</v>
      </c>
    </row>
    <row r="47" spans="1:6" s="40" customFormat="1" ht="15.75" thickBot="1" x14ac:dyDescent="0.3">
      <c r="A47" s="56">
        <v>43</v>
      </c>
      <c r="B47" s="57" t="s">
        <v>62</v>
      </c>
      <c r="C47" s="81">
        <v>523</v>
      </c>
      <c r="D47" s="59" t="s">
        <v>63</v>
      </c>
      <c r="E47" s="60">
        <f>SUM(E48:E49)</f>
        <v>14000</v>
      </c>
      <c r="F47" s="88">
        <f t="shared" si="1"/>
        <v>14</v>
      </c>
    </row>
    <row r="48" spans="1:6" s="40" customFormat="1" ht="15.75" thickBot="1" x14ac:dyDescent="0.3">
      <c r="A48" s="41">
        <v>44</v>
      </c>
      <c r="B48" s="38"/>
      <c r="C48" s="28">
        <v>5231</v>
      </c>
      <c r="D48" s="29" t="s">
        <v>64</v>
      </c>
      <c r="E48" s="30">
        <v>14000</v>
      </c>
      <c r="F48" s="89">
        <f t="shared" si="1"/>
        <v>14</v>
      </c>
    </row>
    <row r="49" spans="1:11" s="40" customFormat="1" ht="15.75" thickBot="1" x14ac:dyDescent="0.3">
      <c r="A49" s="41">
        <v>45</v>
      </c>
      <c r="B49" s="38"/>
      <c r="C49" s="28">
        <v>5232</v>
      </c>
      <c r="D49" s="29" t="s">
        <v>65</v>
      </c>
      <c r="E49" s="30">
        <v>0</v>
      </c>
      <c r="F49" s="89">
        <f t="shared" si="1"/>
        <v>0</v>
      </c>
    </row>
    <row r="50" spans="1:11" s="40" customFormat="1" ht="15.75" thickBot="1" x14ac:dyDescent="0.3">
      <c r="A50" s="56">
        <v>46</v>
      </c>
      <c r="B50" s="57" t="s">
        <v>66</v>
      </c>
      <c r="C50" s="58">
        <v>524</v>
      </c>
      <c r="D50" s="59" t="s">
        <v>67</v>
      </c>
      <c r="E50" s="60">
        <f>SUM(E51:E53)</f>
        <v>4221340</v>
      </c>
      <c r="F50" s="88">
        <f t="shared" si="1"/>
        <v>4221</v>
      </c>
    </row>
    <row r="51" spans="1:11" s="40" customFormat="1" ht="15.75" thickBot="1" x14ac:dyDescent="0.3">
      <c r="A51" s="41">
        <v>47</v>
      </c>
      <c r="B51" s="38"/>
      <c r="C51" s="28">
        <v>5241</v>
      </c>
      <c r="D51" s="26" t="s">
        <v>68</v>
      </c>
      <c r="E51" s="30">
        <f>E41*0.09</f>
        <v>1309590</v>
      </c>
      <c r="F51" s="89">
        <f t="shared" si="1"/>
        <v>1310</v>
      </c>
      <c r="I51" s="98"/>
      <c r="J51" s="98"/>
      <c r="K51" s="98"/>
    </row>
    <row r="52" spans="1:11" s="40" customFormat="1" ht="15.75" thickBot="1" x14ac:dyDescent="0.3">
      <c r="A52" s="41">
        <v>48</v>
      </c>
      <c r="B52" s="38"/>
      <c r="C52" s="28">
        <v>5242</v>
      </c>
      <c r="D52" s="26" t="s">
        <v>69</v>
      </c>
      <c r="E52" s="30">
        <f>E41*0.25-726000</f>
        <v>2911750</v>
      </c>
      <c r="F52" s="89">
        <f t="shared" si="1"/>
        <v>2912</v>
      </c>
      <c r="J52" s="98"/>
      <c r="K52" s="98"/>
    </row>
    <row r="53" spans="1:11" s="40" customFormat="1" ht="15.75" thickBot="1" x14ac:dyDescent="0.3">
      <c r="A53" s="41">
        <v>49</v>
      </c>
      <c r="B53" s="38"/>
      <c r="C53" s="28">
        <v>5243</v>
      </c>
      <c r="D53" s="26" t="s">
        <v>70</v>
      </c>
      <c r="E53" s="30">
        <v>0</v>
      </c>
      <c r="F53" s="89">
        <f t="shared" si="1"/>
        <v>0</v>
      </c>
    </row>
    <row r="54" spans="1:11" s="40" customFormat="1" ht="15.75" thickBot="1" x14ac:dyDescent="0.3">
      <c r="A54" s="56">
        <v>50</v>
      </c>
      <c r="B54" s="57" t="s">
        <v>71</v>
      </c>
      <c r="C54" s="58">
        <v>527</v>
      </c>
      <c r="D54" s="59" t="s">
        <v>72</v>
      </c>
      <c r="E54" s="60">
        <f>SUM(E55:E56)</f>
        <v>598712</v>
      </c>
      <c r="F54" s="88">
        <f t="shared" si="1"/>
        <v>599</v>
      </c>
    </row>
    <row r="55" spans="1:11" s="40" customFormat="1" ht="15.75" thickBot="1" x14ac:dyDescent="0.3">
      <c r="A55" s="41">
        <v>51</v>
      </c>
      <c r="B55" s="38"/>
      <c r="C55" s="31">
        <v>5271</v>
      </c>
      <c r="D55" s="29" t="s">
        <v>73</v>
      </c>
      <c r="E55" s="30">
        <f>E41*0.02</f>
        <v>291020</v>
      </c>
      <c r="F55" s="89">
        <f t="shared" si="1"/>
        <v>291</v>
      </c>
    </row>
    <row r="56" spans="1:11" s="40" customFormat="1" ht="15.75" thickBot="1" x14ac:dyDescent="0.3">
      <c r="A56" s="41">
        <v>52</v>
      </c>
      <c r="B56" s="38"/>
      <c r="C56" s="31">
        <v>5272</v>
      </c>
      <c r="D56" s="29" t="s">
        <v>74</v>
      </c>
      <c r="E56" s="30">
        <f>307692</f>
        <v>307692</v>
      </c>
      <c r="F56" s="89">
        <f t="shared" si="1"/>
        <v>308</v>
      </c>
    </row>
    <row r="57" spans="1:11" s="40" customFormat="1" ht="15.75" thickBot="1" x14ac:dyDescent="0.3">
      <c r="A57" s="56">
        <v>53</v>
      </c>
      <c r="B57" s="57" t="s">
        <v>75</v>
      </c>
      <c r="C57" s="58">
        <v>528</v>
      </c>
      <c r="D57" s="59" t="s">
        <v>76</v>
      </c>
      <c r="E57" s="60">
        <f>251748</f>
        <v>251748</v>
      </c>
      <c r="F57" s="88">
        <f t="shared" si="1"/>
        <v>252</v>
      </c>
    </row>
    <row r="58" spans="1:11" s="40" customFormat="1" ht="15.75" thickBot="1" x14ac:dyDescent="0.3">
      <c r="A58" s="43">
        <v>54</v>
      </c>
      <c r="B58" s="44" t="s">
        <v>77</v>
      </c>
      <c r="C58" s="53">
        <v>53</v>
      </c>
      <c r="D58" s="54" t="s">
        <v>78</v>
      </c>
      <c r="E58" s="55">
        <f>SUM(E59:E61)</f>
        <v>70206</v>
      </c>
      <c r="F58" s="87">
        <f t="shared" si="1"/>
        <v>70</v>
      </c>
    </row>
    <row r="59" spans="1:11" s="40" customFormat="1" ht="14.25" customHeight="1" thickBot="1" x14ac:dyDescent="0.3">
      <c r="A59" s="56">
        <v>55</v>
      </c>
      <c r="B59" s="57" t="s">
        <v>79</v>
      </c>
      <c r="C59" s="58">
        <v>531</v>
      </c>
      <c r="D59" s="59" t="s">
        <v>80</v>
      </c>
      <c r="E59" s="60">
        <v>2300</v>
      </c>
      <c r="F59" s="88">
        <f t="shared" si="1"/>
        <v>2</v>
      </c>
    </row>
    <row r="60" spans="1:11" s="40" customFormat="1" ht="15.75" thickBot="1" x14ac:dyDescent="0.3">
      <c r="A60" s="56">
        <v>56</v>
      </c>
      <c r="B60" s="57" t="s">
        <v>81</v>
      </c>
      <c r="C60" s="58">
        <v>532</v>
      </c>
      <c r="D60" s="59" t="s">
        <v>82</v>
      </c>
      <c r="E60" s="60">
        <v>1000</v>
      </c>
      <c r="F60" s="88">
        <f t="shared" si="1"/>
        <v>1</v>
      </c>
    </row>
    <row r="61" spans="1:11" s="40" customFormat="1" ht="15.75" thickBot="1" x14ac:dyDescent="0.3">
      <c r="A61" s="56">
        <v>57</v>
      </c>
      <c r="B61" s="57" t="s">
        <v>83</v>
      </c>
      <c r="C61" s="58">
        <v>538</v>
      </c>
      <c r="D61" s="59" t="s">
        <v>84</v>
      </c>
      <c r="E61" s="60">
        <f>65406+1500</f>
        <v>66906</v>
      </c>
      <c r="F61" s="88">
        <f t="shared" si="1"/>
        <v>67</v>
      </c>
    </row>
    <row r="62" spans="1:11" s="40" customFormat="1" ht="15.75" thickBot="1" x14ac:dyDescent="0.3">
      <c r="A62" s="43">
        <v>58</v>
      </c>
      <c r="B62" s="44" t="s">
        <v>85</v>
      </c>
      <c r="C62" s="53">
        <v>54</v>
      </c>
      <c r="D62" s="54" t="s">
        <v>86</v>
      </c>
      <c r="E62" s="55">
        <f>SUM(E63:E71)</f>
        <v>139000</v>
      </c>
      <c r="F62" s="87">
        <f t="shared" si="1"/>
        <v>139</v>
      </c>
    </row>
    <row r="63" spans="1:11" s="40" customFormat="1" ht="15.75" thickBot="1" x14ac:dyDescent="0.3">
      <c r="A63" s="56">
        <v>59</v>
      </c>
      <c r="B63" s="57" t="s">
        <v>87</v>
      </c>
      <c r="C63" s="58">
        <v>541</v>
      </c>
      <c r="D63" s="59" t="s">
        <v>88</v>
      </c>
      <c r="E63" s="60">
        <v>0</v>
      </c>
      <c r="F63" s="88">
        <f t="shared" si="1"/>
        <v>0</v>
      </c>
    </row>
    <row r="64" spans="1:11" s="40" customFormat="1" ht="15.75" thickBot="1" x14ac:dyDescent="0.3">
      <c r="A64" s="56">
        <v>60</v>
      </c>
      <c r="B64" s="57" t="s">
        <v>89</v>
      </c>
      <c r="C64" s="58">
        <v>542</v>
      </c>
      <c r="D64" s="59" t="s">
        <v>90</v>
      </c>
      <c r="E64" s="60">
        <v>0</v>
      </c>
      <c r="F64" s="88">
        <f t="shared" si="1"/>
        <v>0</v>
      </c>
    </row>
    <row r="65" spans="1:6" s="40" customFormat="1" ht="15.75" thickBot="1" x14ac:dyDescent="0.3">
      <c r="A65" s="56">
        <v>61</v>
      </c>
      <c r="B65" s="57" t="s">
        <v>91</v>
      </c>
      <c r="C65" s="58">
        <v>543</v>
      </c>
      <c r="D65" s="59" t="s">
        <v>92</v>
      </c>
      <c r="E65" s="60">
        <v>0</v>
      </c>
      <c r="F65" s="88">
        <f t="shared" si="1"/>
        <v>0</v>
      </c>
    </row>
    <row r="66" spans="1:6" s="40" customFormat="1" ht="15.75" thickBot="1" x14ac:dyDescent="0.3">
      <c r="A66" s="56">
        <v>62</v>
      </c>
      <c r="B66" s="57" t="s">
        <v>93</v>
      </c>
      <c r="C66" s="58">
        <v>544</v>
      </c>
      <c r="D66" s="59" t="s">
        <v>94</v>
      </c>
      <c r="E66" s="60">
        <v>0</v>
      </c>
      <c r="F66" s="88">
        <f t="shared" si="1"/>
        <v>0</v>
      </c>
    </row>
    <row r="67" spans="1:6" s="40" customFormat="1" ht="15.75" thickBot="1" x14ac:dyDescent="0.3">
      <c r="A67" s="56">
        <v>63</v>
      </c>
      <c r="B67" s="57" t="s">
        <v>95</v>
      </c>
      <c r="C67" s="58">
        <v>545</v>
      </c>
      <c r="D67" s="59" t="s">
        <v>96</v>
      </c>
      <c r="E67" s="60">
        <v>6000</v>
      </c>
      <c r="F67" s="88">
        <f t="shared" si="1"/>
        <v>6</v>
      </c>
    </row>
    <row r="68" spans="1:6" s="40" customFormat="1" ht="15.75" thickBot="1" x14ac:dyDescent="0.3">
      <c r="A68" s="56">
        <v>64</v>
      </c>
      <c r="B68" s="57" t="s">
        <v>97</v>
      </c>
      <c r="C68" s="58">
        <v>546</v>
      </c>
      <c r="D68" s="59" t="s">
        <v>98</v>
      </c>
      <c r="E68" s="60">
        <v>0</v>
      </c>
      <c r="F68" s="88">
        <f t="shared" si="1"/>
        <v>0</v>
      </c>
    </row>
    <row r="69" spans="1:6" s="40" customFormat="1" ht="15.75" thickBot="1" x14ac:dyDescent="0.3">
      <c r="A69" s="56">
        <v>65</v>
      </c>
      <c r="B69" s="57" t="s">
        <v>99</v>
      </c>
      <c r="C69" s="58">
        <v>547</v>
      </c>
      <c r="D69" s="59" t="s">
        <v>100</v>
      </c>
      <c r="E69" s="60">
        <v>0</v>
      </c>
      <c r="F69" s="88">
        <f t="shared" si="1"/>
        <v>0</v>
      </c>
    </row>
    <row r="70" spans="1:6" s="40" customFormat="1" ht="15.75" thickBot="1" x14ac:dyDescent="0.3">
      <c r="A70" s="56">
        <v>66</v>
      </c>
      <c r="B70" s="57" t="s">
        <v>101</v>
      </c>
      <c r="C70" s="58">
        <v>548</v>
      </c>
      <c r="D70" s="59" t="s">
        <v>102</v>
      </c>
      <c r="E70" s="60">
        <v>0</v>
      </c>
      <c r="F70" s="88">
        <f t="shared" si="1"/>
        <v>0</v>
      </c>
    </row>
    <row r="71" spans="1:6" s="40" customFormat="1" ht="15.75" thickBot="1" x14ac:dyDescent="0.3">
      <c r="A71" s="56">
        <v>67</v>
      </c>
      <c r="B71" s="57" t="s">
        <v>103</v>
      </c>
      <c r="C71" s="58">
        <v>549</v>
      </c>
      <c r="D71" s="59" t="s">
        <v>104</v>
      </c>
      <c r="E71" s="60">
        <f>E72+E75+E76+E81</f>
        <v>133000</v>
      </c>
      <c r="F71" s="88">
        <f t="shared" si="1"/>
        <v>133</v>
      </c>
    </row>
    <row r="72" spans="1:6" s="40" customFormat="1" ht="15.75" thickBot="1" x14ac:dyDescent="0.3">
      <c r="A72" s="71">
        <v>68</v>
      </c>
      <c r="B72" s="72"/>
      <c r="C72" s="73">
        <v>5491</v>
      </c>
      <c r="D72" s="82" t="s">
        <v>105</v>
      </c>
      <c r="E72" s="83">
        <f>SUM(E73:E74)</f>
        <v>117000</v>
      </c>
      <c r="F72" s="89">
        <f t="shared" ref="F72:F135" si="2">ROUND((E72/1000),0)</f>
        <v>117</v>
      </c>
    </row>
    <row r="73" spans="1:6" s="40" customFormat="1" ht="15.75" thickBot="1" x14ac:dyDescent="0.3">
      <c r="A73" s="41">
        <v>69</v>
      </c>
      <c r="B73" s="38"/>
      <c r="C73" s="31">
        <v>54911</v>
      </c>
      <c r="D73" s="29" t="s">
        <v>106</v>
      </c>
      <c r="E73" s="30">
        <v>38000</v>
      </c>
      <c r="F73" s="89">
        <f t="shared" si="2"/>
        <v>38</v>
      </c>
    </row>
    <row r="74" spans="1:6" s="40" customFormat="1" ht="15.75" thickBot="1" x14ac:dyDescent="0.3">
      <c r="A74" s="41">
        <v>70</v>
      </c>
      <c r="B74" s="38"/>
      <c r="C74" s="31">
        <v>54912</v>
      </c>
      <c r="D74" s="29" t="s">
        <v>107</v>
      </c>
      <c r="E74" s="30">
        <v>79000</v>
      </c>
      <c r="F74" s="89">
        <f t="shared" si="2"/>
        <v>79</v>
      </c>
    </row>
    <row r="75" spans="1:6" s="40" customFormat="1" ht="15.75" thickBot="1" x14ac:dyDescent="0.3">
      <c r="A75" s="71">
        <v>71</v>
      </c>
      <c r="B75" s="72"/>
      <c r="C75" s="73">
        <v>5492</v>
      </c>
      <c r="D75" s="82" t="s">
        <v>108</v>
      </c>
      <c r="E75" s="83">
        <v>16000</v>
      </c>
      <c r="F75" s="89">
        <f t="shared" si="2"/>
        <v>16</v>
      </c>
    </row>
    <row r="76" spans="1:6" s="40" customFormat="1" ht="15.75" thickBot="1" x14ac:dyDescent="0.3">
      <c r="A76" s="56">
        <v>72</v>
      </c>
      <c r="B76" s="57"/>
      <c r="C76" s="90">
        <v>5493</v>
      </c>
      <c r="D76" s="69" t="s">
        <v>109</v>
      </c>
      <c r="E76" s="70">
        <f>SUM(E77:E80)</f>
        <v>0</v>
      </c>
      <c r="F76" s="88">
        <f t="shared" si="2"/>
        <v>0</v>
      </c>
    </row>
    <row r="77" spans="1:6" s="40" customFormat="1" ht="15.75" thickBot="1" x14ac:dyDescent="0.3">
      <c r="A77" s="41">
        <v>73</v>
      </c>
      <c r="B77" s="38"/>
      <c r="C77" s="31">
        <v>54931</v>
      </c>
      <c r="D77" s="29" t="s">
        <v>110</v>
      </c>
      <c r="E77" s="30">
        <v>0</v>
      </c>
      <c r="F77" s="89">
        <f t="shared" si="2"/>
        <v>0</v>
      </c>
    </row>
    <row r="78" spans="1:6" s="40" customFormat="1" ht="15.75" thickBot="1" x14ac:dyDescent="0.3">
      <c r="A78" s="41">
        <v>74</v>
      </c>
      <c r="B78" s="38"/>
      <c r="C78" s="31">
        <v>54932</v>
      </c>
      <c r="D78" s="29" t="s">
        <v>111</v>
      </c>
      <c r="E78" s="30">
        <v>0</v>
      </c>
      <c r="F78" s="89">
        <f t="shared" si="2"/>
        <v>0</v>
      </c>
    </row>
    <row r="79" spans="1:6" s="40" customFormat="1" ht="15.75" thickBot="1" x14ac:dyDescent="0.3">
      <c r="A79" s="41">
        <v>75</v>
      </c>
      <c r="B79" s="38"/>
      <c r="C79" s="31">
        <v>54933</v>
      </c>
      <c r="D79" s="29" t="s">
        <v>112</v>
      </c>
      <c r="E79" s="30">
        <v>0</v>
      </c>
      <c r="F79" s="89">
        <f t="shared" si="2"/>
        <v>0</v>
      </c>
    </row>
    <row r="80" spans="1:6" s="40" customFormat="1" ht="15.75" thickBot="1" x14ac:dyDescent="0.3">
      <c r="A80" s="41">
        <v>76</v>
      </c>
      <c r="B80" s="38"/>
      <c r="C80" s="31">
        <v>54934</v>
      </c>
      <c r="D80" s="29" t="s">
        <v>113</v>
      </c>
      <c r="E80" s="30">
        <v>0</v>
      </c>
      <c r="F80" s="89">
        <f t="shared" si="2"/>
        <v>0</v>
      </c>
    </row>
    <row r="81" spans="1:6" s="40" customFormat="1" ht="15.75" thickBot="1" x14ac:dyDescent="0.3">
      <c r="A81" s="56">
        <v>77</v>
      </c>
      <c r="B81" s="57"/>
      <c r="C81" s="90">
        <v>5499</v>
      </c>
      <c r="D81" s="69" t="s">
        <v>114</v>
      </c>
      <c r="E81" s="70">
        <v>0</v>
      </c>
      <c r="F81" s="88">
        <f t="shared" si="2"/>
        <v>0</v>
      </c>
    </row>
    <row r="82" spans="1:6" s="40" customFormat="1" ht="15.75" thickBot="1" x14ac:dyDescent="0.3">
      <c r="A82" s="43">
        <v>78</v>
      </c>
      <c r="B82" s="44" t="s">
        <v>115</v>
      </c>
      <c r="C82" s="53">
        <v>55</v>
      </c>
      <c r="D82" s="54" t="s">
        <v>116</v>
      </c>
      <c r="E82" s="55">
        <f>E83+E88+E91+E92+E93+E94+E95+E96</f>
        <v>586874</v>
      </c>
      <c r="F82" s="87">
        <f t="shared" si="2"/>
        <v>587</v>
      </c>
    </row>
    <row r="83" spans="1:6" s="40" customFormat="1" ht="15.75" thickBot="1" x14ac:dyDescent="0.3">
      <c r="A83" s="56">
        <v>79</v>
      </c>
      <c r="B83" s="57" t="s">
        <v>117</v>
      </c>
      <c r="C83" s="58">
        <v>551</v>
      </c>
      <c r="D83" s="59" t="s">
        <v>118</v>
      </c>
      <c r="E83" s="60">
        <f>SUM(E84:E87)</f>
        <v>586874</v>
      </c>
      <c r="F83" s="88">
        <f t="shared" si="2"/>
        <v>587</v>
      </c>
    </row>
    <row r="84" spans="1:6" s="40" customFormat="1" ht="15.75" thickBot="1" x14ac:dyDescent="0.3">
      <c r="A84" s="41">
        <v>80</v>
      </c>
      <c r="B84" s="38"/>
      <c r="C84" s="31">
        <v>5511</v>
      </c>
      <c r="D84" s="29" t="s">
        <v>119</v>
      </c>
      <c r="E84" s="30">
        <v>487382</v>
      </c>
      <c r="F84" s="89">
        <f t="shared" si="2"/>
        <v>487</v>
      </c>
    </row>
    <row r="85" spans="1:6" s="40" customFormat="1" ht="15.75" thickBot="1" x14ac:dyDescent="0.3">
      <c r="A85" s="41">
        <v>81</v>
      </c>
      <c r="B85" s="38"/>
      <c r="C85" s="31">
        <v>5512</v>
      </c>
      <c r="D85" s="29" t="s">
        <v>120</v>
      </c>
      <c r="E85" s="30">
        <v>99492</v>
      </c>
      <c r="F85" s="89">
        <f t="shared" si="2"/>
        <v>99</v>
      </c>
    </row>
    <row r="86" spans="1:6" s="40" customFormat="1" ht="15.75" thickBot="1" x14ac:dyDescent="0.3">
      <c r="A86" s="41">
        <v>82</v>
      </c>
      <c r="B86" s="38"/>
      <c r="C86" s="31">
        <v>5513</v>
      </c>
      <c r="D86" s="29" t="s">
        <v>121</v>
      </c>
      <c r="E86" s="30">
        <v>0</v>
      </c>
      <c r="F86" s="89">
        <f t="shared" si="2"/>
        <v>0</v>
      </c>
    </row>
    <row r="87" spans="1:6" s="40" customFormat="1" ht="15.75" thickBot="1" x14ac:dyDescent="0.3">
      <c r="A87" s="41">
        <v>83</v>
      </c>
      <c r="B87" s="38"/>
      <c r="C87" s="31">
        <v>5514</v>
      </c>
      <c r="D87" s="29" t="s">
        <v>122</v>
      </c>
      <c r="E87" s="30">
        <v>0</v>
      </c>
      <c r="F87" s="89">
        <f t="shared" si="2"/>
        <v>0</v>
      </c>
    </row>
    <row r="88" spans="1:6" s="40" customFormat="1" ht="15.75" thickBot="1" x14ac:dyDescent="0.3">
      <c r="A88" s="56">
        <v>84</v>
      </c>
      <c r="B88" s="57" t="s">
        <v>123</v>
      </c>
      <c r="C88" s="58">
        <v>552</v>
      </c>
      <c r="D88" s="59" t="s">
        <v>124</v>
      </c>
      <c r="E88" s="60">
        <f>SUM(E89:E90)</f>
        <v>0</v>
      </c>
      <c r="F88" s="88">
        <f t="shared" si="2"/>
        <v>0</v>
      </c>
    </row>
    <row r="89" spans="1:6" s="40" customFormat="1" ht="15.75" thickBot="1" x14ac:dyDescent="0.3">
      <c r="A89" s="41">
        <v>85</v>
      </c>
      <c r="B89" s="38"/>
      <c r="C89" s="31">
        <v>5521</v>
      </c>
      <c r="D89" s="29" t="s">
        <v>125</v>
      </c>
      <c r="E89" s="30">
        <v>0</v>
      </c>
      <c r="F89" s="89">
        <f t="shared" si="2"/>
        <v>0</v>
      </c>
    </row>
    <row r="90" spans="1:6" s="40" customFormat="1" ht="15.75" thickBot="1" x14ac:dyDescent="0.3">
      <c r="A90" s="41">
        <v>86</v>
      </c>
      <c r="B90" s="38"/>
      <c r="C90" s="31">
        <v>5522</v>
      </c>
      <c r="D90" s="29" t="s">
        <v>126</v>
      </c>
      <c r="E90" s="30">
        <v>0</v>
      </c>
      <c r="F90" s="89">
        <f t="shared" si="2"/>
        <v>0</v>
      </c>
    </row>
    <row r="91" spans="1:6" s="40" customFormat="1" ht="15.75" thickBot="1" x14ac:dyDescent="0.3">
      <c r="A91" s="56">
        <v>87</v>
      </c>
      <c r="B91" s="57" t="s">
        <v>127</v>
      </c>
      <c r="C91" s="58">
        <v>553</v>
      </c>
      <c r="D91" s="59" t="s">
        <v>128</v>
      </c>
      <c r="E91" s="60">
        <v>0</v>
      </c>
      <c r="F91" s="88">
        <f t="shared" si="2"/>
        <v>0</v>
      </c>
    </row>
    <row r="92" spans="1:6" s="40" customFormat="1" ht="15.75" thickBot="1" x14ac:dyDescent="0.3">
      <c r="A92" s="56">
        <v>88</v>
      </c>
      <c r="B92" s="57" t="s">
        <v>129</v>
      </c>
      <c r="C92" s="58">
        <v>554</v>
      </c>
      <c r="D92" s="59" t="s">
        <v>130</v>
      </c>
      <c r="E92" s="60">
        <v>0</v>
      </c>
      <c r="F92" s="88">
        <f t="shared" si="2"/>
        <v>0</v>
      </c>
    </row>
    <row r="93" spans="1:6" s="40" customFormat="1" ht="15.75" thickBot="1" x14ac:dyDescent="0.3">
      <c r="A93" s="56">
        <v>89</v>
      </c>
      <c r="B93" s="57" t="s">
        <v>131</v>
      </c>
      <c r="C93" s="58">
        <v>556</v>
      </c>
      <c r="D93" s="59" t="s">
        <v>132</v>
      </c>
      <c r="E93" s="60">
        <v>0</v>
      </c>
      <c r="F93" s="88">
        <f t="shared" si="2"/>
        <v>0</v>
      </c>
    </row>
    <row r="94" spans="1:6" s="40" customFormat="1" ht="15.75" thickBot="1" x14ac:dyDescent="0.3">
      <c r="A94" s="56">
        <v>90</v>
      </c>
      <c r="B94" s="57" t="s">
        <v>133</v>
      </c>
      <c r="C94" s="58">
        <v>559</v>
      </c>
      <c r="D94" s="59" t="s">
        <v>134</v>
      </c>
      <c r="E94" s="60">
        <v>0</v>
      </c>
      <c r="F94" s="88">
        <f t="shared" si="2"/>
        <v>0</v>
      </c>
    </row>
    <row r="95" spans="1:6" s="40" customFormat="1" ht="15.75" thickBot="1" x14ac:dyDescent="0.3">
      <c r="A95" s="43">
        <v>91</v>
      </c>
      <c r="B95" s="44" t="s">
        <v>135</v>
      </c>
      <c r="C95" s="53">
        <v>58</v>
      </c>
      <c r="D95" s="54" t="s">
        <v>136</v>
      </c>
      <c r="E95" s="55">
        <v>0</v>
      </c>
      <c r="F95" s="87">
        <f t="shared" si="2"/>
        <v>0</v>
      </c>
    </row>
    <row r="96" spans="1:6" s="40" customFormat="1" ht="15.75" thickBot="1" x14ac:dyDescent="0.3">
      <c r="A96" s="56">
        <v>92</v>
      </c>
      <c r="B96" s="57" t="s">
        <v>137</v>
      </c>
      <c r="C96" s="58">
        <v>581</v>
      </c>
      <c r="D96" s="59" t="s">
        <v>138</v>
      </c>
      <c r="E96" s="60">
        <v>0</v>
      </c>
      <c r="F96" s="88">
        <f t="shared" si="2"/>
        <v>0</v>
      </c>
    </row>
    <row r="97" spans="1:6" s="40" customFormat="1" ht="15.75" thickBot="1" x14ac:dyDescent="0.3">
      <c r="A97" s="43">
        <v>93</v>
      </c>
      <c r="B97" s="44" t="s">
        <v>139</v>
      </c>
      <c r="C97" s="53">
        <v>59</v>
      </c>
      <c r="D97" s="54" t="s">
        <v>140</v>
      </c>
      <c r="E97" s="55">
        <f>E98</f>
        <v>0</v>
      </c>
      <c r="F97" s="87">
        <f t="shared" si="2"/>
        <v>0</v>
      </c>
    </row>
    <row r="98" spans="1:6" s="40" customFormat="1" ht="15.75" thickBot="1" x14ac:dyDescent="0.3">
      <c r="A98" s="56">
        <v>94</v>
      </c>
      <c r="B98" s="57" t="s">
        <v>141</v>
      </c>
      <c r="C98" s="58">
        <v>595</v>
      </c>
      <c r="D98" s="59" t="s">
        <v>142</v>
      </c>
      <c r="E98" s="60">
        <v>0</v>
      </c>
      <c r="F98" s="88">
        <f t="shared" si="2"/>
        <v>0</v>
      </c>
    </row>
    <row r="99" spans="1:6" s="40" customFormat="1" ht="15.75" thickBot="1" x14ac:dyDescent="0.3">
      <c r="A99" s="92"/>
      <c r="B99" s="93"/>
      <c r="C99" s="94"/>
      <c r="D99" s="95"/>
      <c r="E99" s="96"/>
      <c r="F99" s="97"/>
    </row>
    <row r="100" spans="1:6" s="40" customFormat="1" ht="16.5" thickBot="1" x14ac:dyDescent="0.3">
      <c r="A100" s="47">
        <v>65</v>
      </c>
      <c r="B100" s="48" t="s">
        <v>143</v>
      </c>
      <c r="C100" s="49">
        <v>6</v>
      </c>
      <c r="D100" s="50" t="s">
        <v>144</v>
      </c>
      <c r="E100" s="51">
        <f>E101+E115+E120+E125+E151+E159+E162</f>
        <v>27723891.740000002</v>
      </c>
      <c r="F100" s="86">
        <f t="shared" si="2"/>
        <v>27724</v>
      </c>
    </row>
    <row r="101" spans="1:6" s="40" customFormat="1" ht="15.75" thickBot="1" x14ac:dyDescent="0.3">
      <c r="A101" s="43">
        <v>96</v>
      </c>
      <c r="B101" s="44" t="s">
        <v>145</v>
      </c>
      <c r="C101" s="53">
        <v>60</v>
      </c>
      <c r="D101" s="54" t="s">
        <v>146</v>
      </c>
      <c r="E101" s="55">
        <f>E102+E108+E114</f>
        <v>721300</v>
      </c>
      <c r="F101" s="87">
        <f t="shared" si="2"/>
        <v>721</v>
      </c>
    </row>
    <row r="102" spans="1:6" s="40" customFormat="1" ht="15.75" thickBot="1" x14ac:dyDescent="0.3">
      <c r="A102" s="56">
        <v>97</v>
      </c>
      <c r="B102" s="57" t="s">
        <v>147</v>
      </c>
      <c r="C102" s="58">
        <v>601</v>
      </c>
      <c r="D102" s="59" t="s">
        <v>148</v>
      </c>
      <c r="E102" s="60">
        <f>SUM(E103:E107)</f>
        <v>334000</v>
      </c>
      <c r="F102" s="88">
        <f t="shared" si="2"/>
        <v>334</v>
      </c>
    </row>
    <row r="103" spans="1:6" s="40" customFormat="1" ht="15" customHeight="1" thickBot="1" x14ac:dyDescent="0.3">
      <c r="A103" s="41">
        <v>98</v>
      </c>
      <c r="B103" s="38"/>
      <c r="C103" s="31">
        <v>6011</v>
      </c>
      <c r="D103" s="29" t="s">
        <v>149</v>
      </c>
      <c r="E103" s="30">
        <v>316000</v>
      </c>
      <c r="F103" s="89">
        <f t="shared" si="2"/>
        <v>316</v>
      </c>
    </row>
    <row r="104" spans="1:6" s="40" customFormat="1" ht="15.75" thickBot="1" x14ac:dyDescent="0.3">
      <c r="A104" s="41">
        <v>99</v>
      </c>
      <c r="B104" s="38"/>
      <c r="C104" s="31">
        <v>6012</v>
      </c>
      <c r="D104" s="29" t="s">
        <v>150</v>
      </c>
      <c r="E104" s="30">
        <v>18000</v>
      </c>
      <c r="F104" s="89">
        <f t="shared" si="2"/>
        <v>18</v>
      </c>
    </row>
    <row r="105" spans="1:6" s="40" customFormat="1" ht="15.75" thickBot="1" x14ac:dyDescent="0.3">
      <c r="A105" s="41">
        <v>100</v>
      </c>
      <c r="B105" s="38"/>
      <c r="C105" s="31">
        <v>6013</v>
      </c>
      <c r="D105" s="32" t="s">
        <v>151</v>
      </c>
      <c r="E105" s="33">
        <v>0</v>
      </c>
      <c r="F105" s="89">
        <f t="shared" si="2"/>
        <v>0</v>
      </c>
    </row>
    <row r="106" spans="1:6" s="40" customFormat="1" ht="15.75" thickBot="1" x14ac:dyDescent="0.3">
      <c r="A106" s="41">
        <v>101</v>
      </c>
      <c r="B106" s="38"/>
      <c r="C106" s="31">
        <v>6014</v>
      </c>
      <c r="D106" s="32" t="s">
        <v>152</v>
      </c>
      <c r="E106" s="33">
        <v>0</v>
      </c>
      <c r="F106" s="89">
        <f t="shared" si="2"/>
        <v>0</v>
      </c>
    </row>
    <row r="107" spans="1:6" s="40" customFormat="1" ht="15.75" thickBot="1" x14ac:dyDescent="0.3">
      <c r="A107" s="41">
        <v>102</v>
      </c>
      <c r="B107" s="38"/>
      <c r="C107" s="31">
        <v>6015</v>
      </c>
      <c r="D107" s="32" t="s">
        <v>153</v>
      </c>
      <c r="E107" s="33">
        <v>0</v>
      </c>
      <c r="F107" s="89">
        <f t="shared" si="2"/>
        <v>0</v>
      </c>
    </row>
    <row r="108" spans="1:6" s="40" customFormat="1" ht="15.75" thickBot="1" x14ac:dyDescent="0.3">
      <c r="A108" s="56">
        <v>103</v>
      </c>
      <c r="B108" s="57" t="s">
        <v>154</v>
      </c>
      <c r="C108" s="58">
        <v>602</v>
      </c>
      <c r="D108" s="59" t="s">
        <v>155</v>
      </c>
      <c r="E108" s="60">
        <f>SUM(E109:E113)</f>
        <v>387300</v>
      </c>
      <c r="F108" s="88">
        <f t="shared" si="2"/>
        <v>387</v>
      </c>
    </row>
    <row r="109" spans="1:6" s="40" customFormat="1" ht="15.75" thickBot="1" x14ac:dyDescent="0.3">
      <c r="A109" s="41">
        <v>104</v>
      </c>
      <c r="B109" s="38"/>
      <c r="C109" s="31">
        <v>6021</v>
      </c>
      <c r="D109" s="29" t="s">
        <v>156</v>
      </c>
      <c r="E109" s="30">
        <v>0</v>
      </c>
      <c r="F109" s="89">
        <f t="shared" si="2"/>
        <v>0</v>
      </c>
    </row>
    <row r="110" spans="1:6" s="40" customFormat="1" ht="15.75" thickBot="1" x14ac:dyDescent="0.3">
      <c r="A110" s="41">
        <v>105</v>
      </c>
      <c r="B110" s="38"/>
      <c r="C110" s="31">
        <v>6022</v>
      </c>
      <c r="D110" s="29" t="s">
        <v>157</v>
      </c>
      <c r="E110" s="30">
        <v>0</v>
      </c>
      <c r="F110" s="89">
        <f t="shared" si="2"/>
        <v>0</v>
      </c>
    </row>
    <row r="111" spans="1:6" s="40" customFormat="1" ht="15.75" thickBot="1" x14ac:dyDescent="0.3">
      <c r="A111" s="41">
        <v>106</v>
      </c>
      <c r="B111" s="38"/>
      <c r="C111" s="31">
        <v>6023</v>
      </c>
      <c r="D111" s="29" t="s">
        <v>158</v>
      </c>
      <c r="E111" s="30">
        <v>0</v>
      </c>
      <c r="F111" s="89">
        <f t="shared" si="2"/>
        <v>0</v>
      </c>
    </row>
    <row r="112" spans="1:6" s="40" customFormat="1" ht="15.75" thickBot="1" x14ac:dyDescent="0.3">
      <c r="A112" s="41">
        <v>107</v>
      </c>
      <c r="B112" s="38"/>
      <c r="C112" s="31">
        <v>6026</v>
      </c>
      <c r="D112" s="29" t="s">
        <v>159</v>
      </c>
      <c r="E112" s="30">
        <v>385000</v>
      </c>
      <c r="F112" s="89">
        <f t="shared" si="2"/>
        <v>385</v>
      </c>
    </row>
    <row r="113" spans="1:6" s="40" customFormat="1" ht="15.75" thickBot="1" x14ac:dyDescent="0.3">
      <c r="A113" s="41">
        <v>108</v>
      </c>
      <c r="B113" s="38"/>
      <c r="C113" s="31">
        <v>6027</v>
      </c>
      <c r="D113" s="32" t="s">
        <v>160</v>
      </c>
      <c r="E113" s="33">
        <v>2300</v>
      </c>
      <c r="F113" s="89">
        <f t="shared" si="2"/>
        <v>2</v>
      </c>
    </row>
    <row r="114" spans="1:6" s="40" customFormat="1" ht="15.75" thickBot="1" x14ac:dyDescent="0.3">
      <c r="A114" s="56">
        <v>109</v>
      </c>
      <c r="B114" s="57" t="s">
        <v>161</v>
      </c>
      <c r="C114" s="58">
        <v>604</v>
      </c>
      <c r="D114" s="59" t="s">
        <v>162</v>
      </c>
      <c r="E114" s="60">
        <v>0</v>
      </c>
      <c r="F114" s="88">
        <f t="shared" si="2"/>
        <v>0</v>
      </c>
    </row>
    <row r="115" spans="1:6" s="40" customFormat="1" ht="15.75" thickBot="1" x14ac:dyDescent="0.3">
      <c r="A115" s="43">
        <v>110</v>
      </c>
      <c r="B115" s="44" t="s">
        <v>163</v>
      </c>
      <c r="C115" s="53">
        <v>61</v>
      </c>
      <c r="D115" s="54" t="s">
        <v>164</v>
      </c>
      <c r="E115" s="55">
        <f>SUM(E116:E119)</f>
        <v>0</v>
      </c>
      <c r="F115" s="87">
        <f t="shared" si="2"/>
        <v>0</v>
      </c>
    </row>
    <row r="116" spans="1:6" s="40" customFormat="1" ht="15.75" thickBot="1" x14ac:dyDescent="0.3">
      <c r="A116" s="56">
        <v>111</v>
      </c>
      <c r="B116" s="57" t="s">
        <v>165</v>
      </c>
      <c r="C116" s="58">
        <v>611</v>
      </c>
      <c r="D116" s="59" t="s">
        <v>166</v>
      </c>
      <c r="E116" s="60">
        <v>0</v>
      </c>
      <c r="F116" s="88">
        <f t="shared" si="2"/>
        <v>0</v>
      </c>
    </row>
    <row r="117" spans="1:6" s="40" customFormat="1" ht="15.75" thickBot="1" x14ac:dyDescent="0.3">
      <c r="A117" s="56">
        <v>112</v>
      </c>
      <c r="B117" s="57" t="s">
        <v>167</v>
      </c>
      <c r="C117" s="58">
        <v>612</v>
      </c>
      <c r="D117" s="59" t="s">
        <v>168</v>
      </c>
      <c r="E117" s="60">
        <v>0</v>
      </c>
      <c r="F117" s="88">
        <f t="shared" si="2"/>
        <v>0</v>
      </c>
    </row>
    <row r="118" spans="1:6" s="40" customFormat="1" ht="15.75" thickBot="1" x14ac:dyDescent="0.3">
      <c r="A118" s="56">
        <v>113</v>
      </c>
      <c r="B118" s="57" t="s">
        <v>169</v>
      </c>
      <c r="C118" s="58">
        <v>613</v>
      </c>
      <c r="D118" s="59" t="s">
        <v>170</v>
      </c>
      <c r="E118" s="60">
        <v>0</v>
      </c>
      <c r="F118" s="88">
        <f t="shared" si="2"/>
        <v>0</v>
      </c>
    </row>
    <row r="119" spans="1:6" s="40" customFormat="1" ht="15.75" thickBot="1" x14ac:dyDescent="0.3">
      <c r="A119" s="56">
        <v>114</v>
      </c>
      <c r="B119" s="57" t="s">
        <v>171</v>
      </c>
      <c r="C119" s="58">
        <v>614</v>
      </c>
      <c r="D119" s="59" t="s">
        <v>172</v>
      </c>
      <c r="E119" s="60">
        <v>0</v>
      </c>
      <c r="F119" s="88">
        <f t="shared" si="2"/>
        <v>0</v>
      </c>
    </row>
    <row r="120" spans="1:6" s="40" customFormat="1" ht="15.75" thickBot="1" x14ac:dyDescent="0.3">
      <c r="A120" s="43">
        <v>115</v>
      </c>
      <c r="B120" s="44" t="s">
        <v>173</v>
      </c>
      <c r="C120" s="53">
        <v>62</v>
      </c>
      <c r="D120" s="54" t="s">
        <v>174</v>
      </c>
      <c r="E120" s="55">
        <f>SUM(E121:E124)</f>
        <v>0</v>
      </c>
      <c r="F120" s="87">
        <f t="shared" si="2"/>
        <v>0</v>
      </c>
    </row>
    <row r="121" spans="1:6" s="40" customFormat="1" ht="15.75" thickBot="1" x14ac:dyDescent="0.3">
      <c r="A121" s="56">
        <v>116</v>
      </c>
      <c r="B121" s="57" t="s">
        <v>175</v>
      </c>
      <c r="C121" s="58">
        <v>621</v>
      </c>
      <c r="D121" s="59" t="s">
        <v>176</v>
      </c>
      <c r="E121" s="60">
        <v>0</v>
      </c>
      <c r="F121" s="88">
        <f t="shared" si="2"/>
        <v>0</v>
      </c>
    </row>
    <row r="122" spans="1:6" s="40" customFormat="1" ht="15.75" thickBot="1" x14ac:dyDescent="0.3">
      <c r="A122" s="56">
        <v>117</v>
      </c>
      <c r="B122" s="57" t="s">
        <v>177</v>
      </c>
      <c r="C122" s="58">
        <v>622</v>
      </c>
      <c r="D122" s="59" t="s">
        <v>178</v>
      </c>
      <c r="E122" s="60">
        <v>0</v>
      </c>
      <c r="F122" s="88">
        <f t="shared" si="2"/>
        <v>0</v>
      </c>
    </row>
    <row r="123" spans="1:6" s="40" customFormat="1" ht="15.75" thickBot="1" x14ac:dyDescent="0.3">
      <c r="A123" s="56">
        <v>118</v>
      </c>
      <c r="B123" s="57" t="s">
        <v>179</v>
      </c>
      <c r="C123" s="58">
        <v>623</v>
      </c>
      <c r="D123" s="59" t="s">
        <v>180</v>
      </c>
      <c r="E123" s="60">
        <v>0</v>
      </c>
      <c r="F123" s="88">
        <f t="shared" si="2"/>
        <v>0</v>
      </c>
    </row>
    <row r="124" spans="1:6" s="40" customFormat="1" ht="15.75" thickBot="1" x14ac:dyDescent="0.3">
      <c r="A124" s="56">
        <v>119</v>
      </c>
      <c r="B124" s="57" t="s">
        <v>181</v>
      </c>
      <c r="C124" s="58">
        <v>624</v>
      </c>
      <c r="D124" s="59" t="s">
        <v>182</v>
      </c>
      <c r="E124" s="60">
        <v>0</v>
      </c>
      <c r="F124" s="88">
        <f t="shared" si="2"/>
        <v>0</v>
      </c>
    </row>
    <row r="125" spans="1:6" s="40" customFormat="1" ht="15.75" thickBot="1" x14ac:dyDescent="0.3">
      <c r="A125" s="43">
        <v>120</v>
      </c>
      <c r="B125" s="44" t="s">
        <v>183</v>
      </c>
      <c r="C125" s="53">
        <v>64</v>
      </c>
      <c r="D125" s="54" t="s">
        <v>184</v>
      </c>
      <c r="E125" s="55">
        <f>SUM(E126:E131)+E143</f>
        <v>3677591.74</v>
      </c>
      <c r="F125" s="87">
        <f t="shared" si="2"/>
        <v>3678</v>
      </c>
    </row>
    <row r="126" spans="1:6" s="40" customFormat="1" ht="15.75" thickBot="1" x14ac:dyDescent="0.3">
      <c r="A126" s="56">
        <v>121</v>
      </c>
      <c r="B126" s="57" t="s">
        <v>185</v>
      </c>
      <c r="C126" s="58">
        <v>641</v>
      </c>
      <c r="D126" s="59" t="s">
        <v>88</v>
      </c>
      <c r="E126" s="60">
        <v>0</v>
      </c>
      <c r="F126" s="88">
        <f t="shared" si="2"/>
        <v>0</v>
      </c>
    </row>
    <row r="127" spans="1:6" s="40" customFormat="1" ht="15.75" thickBot="1" x14ac:dyDescent="0.3">
      <c r="A127" s="56">
        <v>122</v>
      </c>
      <c r="B127" s="57" t="s">
        <v>186</v>
      </c>
      <c r="C127" s="58">
        <v>642</v>
      </c>
      <c r="D127" s="59" t="s">
        <v>90</v>
      </c>
      <c r="E127" s="60">
        <v>0</v>
      </c>
      <c r="F127" s="88">
        <f t="shared" si="2"/>
        <v>0</v>
      </c>
    </row>
    <row r="128" spans="1:6" s="40" customFormat="1" ht="15.75" thickBot="1" x14ac:dyDescent="0.3">
      <c r="A128" s="56">
        <v>123</v>
      </c>
      <c r="B128" s="57" t="s">
        <v>187</v>
      </c>
      <c r="C128" s="58">
        <v>643</v>
      </c>
      <c r="D128" s="59" t="s">
        <v>188</v>
      </c>
      <c r="E128" s="60">
        <v>0</v>
      </c>
      <c r="F128" s="88">
        <f t="shared" si="2"/>
        <v>0</v>
      </c>
    </row>
    <row r="129" spans="1:6" s="40" customFormat="1" ht="15.75" thickBot="1" x14ac:dyDescent="0.3">
      <c r="A129" s="56">
        <v>124</v>
      </c>
      <c r="B129" s="57" t="s">
        <v>189</v>
      </c>
      <c r="C129" s="58">
        <v>644</v>
      </c>
      <c r="D129" s="59" t="s">
        <v>94</v>
      </c>
      <c r="E129" s="60">
        <v>0</v>
      </c>
      <c r="F129" s="88">
        <f t="shared" si="2"/>
        <v>0</v>
      </c>
    </row>
    <row r="130" spans="1:6" s="40" customFormat="1" ht="15.75" thickBot="1" x14ac:dyDescent="0.3">
      <c r="A130" s="56">
        <v>125</v>
      </c>
      <c r="B130" s="57" t="s">
        <v>190</v>
      </c>
      <c r="C130" s="58">
        <v>645</v>
      </c>
      <c r="D130" s="59" t="s">
        <v>191</v>
      </c>
      <c r="E130" s="60">
        <v>1000</v>
      </c>
      <c r="F130" s="88">
        <f t="shared" si="2"/>
        <v>1</v>
      </c>
    </row>
    <row r="131" spans="1:6" s="40" customFormat="1" ht="15.75" thickBot="1" x14ac:dyDescent="0.3">
      <c r="A131" s="56">
        <v>126</v>
      </c>
      <c r="B131" s="57" t="s">
        <v>192</v>
      </c>
      <c r="C131" s="58">
        <v>648</v>
      </c>
      <c r="D131" s="59" t="s">
        <v>193</v>
      </c>
      <c r="E131" s="60">
        <f>E132+E135+E136+E142</f>
        <v>362709.74</v>
      </c>
      <c r="F131" s="88">
        <f t="shared" si="2"/>
        <v>363</v>
      </c>
    </row>
    <row r="132" spans="1:6" s="40" customFormat="1" ht="15.75" thickBot="1" x14ac:dyDescent="0.3">
      <c r="A132" s="71">
        <v>127</v>
      </c>
      <c r="B132" s="72"/>
      <c r="C132" s="73">
        <v>6481</v>
      </c>
      <c r="D132" s="74" t="s">
        <v>194</v>
      </c>
      <c r="E132" s="75">
        <f>SUM(E133:E134)</f>
        <v>0</v>
      </c>
      <c r="F132" s="89">
        <f t="shared" si="2"/>
        <v>0</v>
      </c>
    </row>
    <row r="133" spans="1:6" s="40" customFormat="1" ht="15.75" thickBot="1" x14ac:dyDescent="0.3">
      <c r="A133" s="41">
        <v>128</v>
      </c>
      <c r="B133" s="38"/>
      <c r="C133" s="31">
        <v>64811</v>
      </c>
      <c r="D133" s="26" t="s">
        <v>195</v>
      </c>
      <c r="E133" s="27">
        <v>0</v>
      </c>
      <c r="F133" s="89">
        <f t="shared" si="2"/>
        <v>0</v>
      </c>
    </row>
    <row r="134" spans="1:6" s="40" customFormat="1" ht="15.75" thickBot="1" x14ac:dyDescent="0.3">
      <c r="A134" s="41">
        <v>129</v>
      </c>
      <c r="B134" s="38"/>
      <c r="C134" s="31">
        <v>64812</v>
      </c>
      <c r="D134" s="26" t="s">
        <v>196</v>
      </c>
      <c r="E134" s="27">
        <v>0</v>
      </c>
      <c r="F134" s="89">
        <f t="shared" si="2"/>
        <v>0</v>
      </c>
    </row>
    <row r="135" spans="1:6" s="40" customFormat="1" ht="15.75" thickBot="1" x14ac:dyDescent="0.3">
      <c r="A135" s="71">
        <v>130</v>
      </c>
      <c r="B135" s="72"/>
      <c r="C135" s="73">
        <v>6482</v>
      </c>
      <c r="D135" s="76" t="s">
        <v>197</v>
      </c>
      <c r="E135" s="77">
        <v>0</v>
      </c>
      <c r="F135" s="91">
        <f t="shared" si="2"/>
        <v>0</v>
      </c>
    </row>
    <row r="136" spans="1:6" s="40" customFormat="1" ht="15.75" thickBot="1" x14ac:dyDescent="0.3">
      <c r="A136" s="71">
        <v>131</v>
      </c>
      <c r="B136" s="72"/>
      <c r="C136" s="73">
        <v>6483</v>
      </c>
      <c r="D136" s="76" t="s">
        <v>198</v>
      </c>
      <c r="E136" s="77">
        <f>SUM(E137:E141)</f>
        <v>55017.74</v>
      </c>
      <c r="F136" s="91">
        <f t="shared" ref="F136:F181" si="3">ROUND((E136/1000),0)</f>
        <v>55</v>
      </c>
    </row>
    <row r="137" spans="1:6" s="40" customFormat="1" ht="15.75" thickBot="1" x14ac:dyDescent="0.3">
      <c r="A137" s="41">
        <v>132</v>
      </c>
      <c r="B137" s="38"/>
      <c r="C137" s="31">
        <v>64831</v>
      </c>
      <c r="D137" s="29" t="s">
        <v>199</v>
      </c>
      <c r="E137" s="30">
        <v>0</v>
      </c>
      <c r="F137" s="89">
        <f t="shared" si="3"/>
        <v>0</v>
      </c>
    </row>
    <row r="138" spans="1:6" s="40" customFormat="1" ht="15.75" thickBot="1" x14ac:dyDescent="0.3">
      <c r="A138" s="41">
        <v>133</v>
      </c>
      <c r="B138" s="38"/>
      <c r="C138" s="31">
        <v>64832</v>
      </c>
      <c r="D138" s="29" t="s">
        <v>200</v>
      </c>
      <c r="E138" s="30">
        <v>0</v>
      </c>
      <c r="F138" s="89">
        <f t="shared" si="3"/>
        <v>0</v>
      </c>
    </row>
    <row r="139" spans="1:6" s="40" customFormat="1" ht="15.75" thickBot="1" x14ac:dyDescent="0.3">
      <c r="A139" s="41">
        <v>134</v>
      </c>
      <c r="B139" s="38"/>
      <c r="C139" s="31">
        <v>64833</v>
      </c>
      <c r="D139" s="29" t="s">
        <v>201</v>
      </c>
      <c r="E139" s="30">
        <v>55017.74</v>
      </c>
      <c r="F139" s="89">
        <f t="shared" si="3"/>
        <v>55</v>
      </c>
    </row>
    <row r="140" spans="1:6" s="40" customFormat="1" ht="15.75" thickBot="1" x14ac:dyDescent="0.3">
      <c r="A140" s="41">
        <v>135</v>
      </c>
      <c r="B140" s="38"/>
      <c r="C140" s="31">
        <v>64834</v>
      </c>
      <c r="D140" s="29" t="s">
        <v>202</v>
      </c>
      <c r="E140" s="30">
        <v>0</v>
      </c>
      <c r="F140" s="89">
        <f t="shared" si="3"/>
        <v>0</v>
      </c>
    </row>
    <row r="141" spans="1:6" s="40" customFormat="1" ht="15.75" thickBot="1" x14ac:dyDescent="0.3">
      <c r="A141" s="41">
        <v>136</v>
      </c>
      <c r="B141" s="38"/>
      <c r="C141" s="31">
        <v>64835</v>
      </c>
      <c r="D141" s="32" t="s">
        <v>203</v>
      </c>
      <c r="E141" s="33">
        <v>0</v>
      </c>
      <c r="F141" s="89">
        <f t="shared" si="3"/>
        <v>0</v>
      </c>
    </row>
    <row r="142" spans="1:6" s="40" customFormat="1" ht="15.75" thickBot="1" x14ac:dyDescent="0.3">
      <c r="A142" s="41">
        <v>137</v>
      </c>
      <c r="B142" s="72"/>
      <c r="C142" s="73">
        <v>6484</v>
      </c>
      <c r="D142" s="78" t="s">
        <v>204</v>
      </c>
      <c r="E142" s="79">
        <v>307692</v>
      </c>
      <c r="F142" s="91">
        <f t="shared" si="3"/>
        <v>308</v>
      </c>
    </row>
    <row r="143" spans="1:6" s="40" customFormat="1" ht="15.75" thickBot="1" x14ac:dyDescent="0.3">
      <c r="A143" s="56">
        <v>138</v>
      </c>
      <c r="B143" s="57" t="s">
        <v>205</v>
      </c>
      <c r="C143" s="58">
        <v>649</v>
      </c>
      <c r="D143" s="59" t="s">
        <v>206</v>
      </c>
      <c r="E143" s="60">
        <f>SUM(E144:E150)</f>
        <v>3313882</v>
      </c>
      <c r="F143" s="88">
        <f t="shared" si="3"/>
        <v>3314</v>
      </c>
    </row>
    <row r="144" spans="1:6" s="40" customFormat="1" ht="15.75" thickBot="1" x14ac:dyDescent="0.3">
      <c r="A144" s="41">
        <v>139</v>
      </c>
      <c r="B144" s="38"/>
      <c r="C144" s="28">
        <v>6491</v>
      </c>
      <c r="D144" s="29" t="s">
        <v>207</v>
      </c>
      <c r="E144" s="30">
        <v>0</v>
      </c>
      <c r="F144" s="89">
        <f t="shared" si="3"/>
        <v>0</v>
      </c>
    </row>
    <row r="145" spans="1:6" s="40" customFormat="1" ht="15.75" thickBot="1" x14ac:dyDescent="0.3">
      <c r="A145" s="41">
        <v>140</v>
      </c>
      <c r="B145" s="38"/>
      <c r="C145" s="28">
        <v>6492</v>
      </c>
      <c r="D145" s="29" t="s">
        <v>208</v>
      </c>
      <c r="E145" s="30">
        <f>2269000+444000+60000+6500+46000</f>
        <v>2825500</v>
      </c>
      <c r="F145" s="89">
        <f t="shared" si="3"/>
        <v>2826</v>
      </c>
    </row>
    <row r="146" spans="1:6" s="40" customFormat="1" ht="15.75" thickBot="1" x14ac:dyDescent="0.3">
      <c r="A146" s="41">
        <v>141</v>
      </c>
      <c r="B146" s="38"/>
      <c r="C146" s="28">
        <v>6493</v>
      </c>
      <c r="D146" s="29" t="s">
        <v>209</v>
      </c>
      <c r="E146" s="30">
        <v>0</v>
      </c>
      <c r="F146" s="89">
        <f t="shared" si="3"/>
        <v>0</v>
      </c>
    </row>
    <row r="147" spans="1:6" s="40" customFormat="1" ht="15.75" thickBot="1" x14ac:dyDescent="0.3">
      <c r="A147" s="41">
        <v>142</v>
      </c>
      <c r="B147" s="38"/>
      <c r="C147" s="28">
        <v>6494</v>
      </c>
      <c r="D147" s="29" t="s">
        <v>210</v>
      </c>
      <c r="E147" s="30">
        <v>0</v>
      </c>
      <c r="F147" s="89">
        <f t="shared" si="3"/>
        <v>0</v>
      </c>
    </row>
    <row r="148" spans="1:6" s="40" customFormat="1" ht="15.75" thickBot="1" x14ac:dyDescent="0.3">
      <c r="A148" s="41">
        <v>143</v>
      </c>
      <c r="B148" s="38"/>
      <c r="C148" s="28">
        <v>6495</v>
      </c>
      <c r="D148" s="29" t="s">
        <v>211</v>
      </c>
      <c r="E148" s="30">
        <v>487382</v>
      </c>
      <c r="F148" s="89">
        <f t="shared" si="3"/>
        <v>487</v>
      </c>
    </row>
    <row r="149" spans="1:6" s="40" customFormat="1" ht="15.75" thickBot="1" x14ac:dyDescent="0.3">
      <c r="A149" s="41">
        <v>144</v>
      </c>
      <c r="B149" s="38"/>
      <c r="C149" s="28">
        <v>6498</v>
      </c>
      <c r="D149" s="29" t="s">
        <v>212</v>
      </c>
      <c r="E149" s="30">
        <v>1000</v>
      </c>
      <c r="F149" s="89">
        <f t="shared" si="3"/>
        <v>1</v>
      </c>
    </row>
    <row r="150" spans="1:6" s="40" customFormat="1" ht="15.75" thickBot="1" x14ac:dyDescent="0.3">
      <c r="A150" s="41">
        <v>145</v>
      </c>
      <c r="B150" s="38"/>
      <c r="C150" s="28">
        <v>6499</v>
      </c>
      <c r="D150" s="29" t="s">
        <v>213</v>
      </c>
      <c r="E150" s="30">
        <v>0</v>
      </c>
      <c r="F150" s="89">
        <f t="shared" si="3"/>
        <v>0</v>
      </c>
    </row>
    <row r="151" spans="1:6" s="40" customFormat="1" ht="15.75" thickBot="1" x14ac:dyDescent="0.3">
      <c r="A151" s="43">
        <v>146</v>
      </c>
      <c r="B151" s="44" t="s">
        <v>214</v>
      </c>
      <c r="C151" s="53">
        <v>65</v>
      </c>
      <c r="D151" s="54" t="s">
        <v>215</v>
      </c>
      <c r="E151" s="55">
        <f>SUM(E152:E158)</f>
        <v>0</v>
      </c>
      <c r="F151" s="87">
        <f t="shared" si="3"/>
        <v>0</v>
      </c>
    </row>
    <row r="152" spans="1:6" s="40" customFormat="1" ht="15.75" thickBot="1" x14ac:dyDescent="0.3">
      <c r="A152" s="56">
        <v>147</v>
      </c>
      <c r="B152" s="57" t="s">
        <v>216</v>
      </c>
      <c r="C152" s="66">
        <v>651</v>
      </c>
      <c r="D152" s="61" t="s">
        <v>217</v>
      </c>
      <c r="E152" s="62">
        <v>0</v>
      </c>
      <c r="F152" s="88">
        <f t="shared" si="3"/>
        <v>0</v>
      </c>
    </row>
    <row r="153" spans="1:6" s="40" customFormat="1" ht="15.75" thickBot="1" x14ac:dyDescent="0.3">
      <c r="A153" s="56">
        <v>148</v>
      </c>
      <c r="B153" s="57" t="s">
        <v>218</v>
      </c>
      <c r="C153" s="58">
        <v>653</v>
      </c>
      <c r="D153" s="59" t="s">
        <v>219</v>
      </c>
      <c r="E153" s="60">
        <v>0</v>
      </c>
      <c r="F153" s="88">
        <f t="shared" si="3"/>
        <v>0</v>
      </c>
    </row>
    <row r="154" spans="1:6" s="40" customFormat="1" ht="15.75" thickBot="1" x14ac:dyDescent="0.3">
      <c r="A154" s="56">
        <v>149</v>
      </c>
      <c r="B154" s="57" t="s">
        <v>220</v>
      </c>
      <c r="C154" s="58">
        <v>654</v>
      </c>
      <c r="D154" s="59" t="s">
        <v>221</v>
      </c>
      <c r="E154" s="60">
        <v>0</v>
      </c>
      <c r="F154" s="88">
        <f t="shared" si="3"/>
        <v>0</v>
      </c>
    </row>
    <row r="155" spans="1:6" s="40" customFormat="1" ht="15.75" thickBot="1" x14ac:dyDescent="0.3">
      <c r="A155" s="56">
        <v>150</v>
      </c>
      <c r="B155" s="57" t="s">
        <v>222</v>
      </c>
      <c r="C155" s="58">
        <v>655</v>
      </c>
      <c r="D155" s="59" t="s">
        <v>223</v>
      </c>
      <c r="E155" s="60">
        <v>0</v>
      </c>
      <c r="F155" s="88">
        <f t="shared" si="3"/>
        <v>0</v>
      </c>
    </row>
    <row r="156" spans="1:6" s="40" customFormat="1" ht="15.75" thickBot="1" x14ac:dyDescent="0.3">
      <c r="A156" s="56">
        <v>151</v>
      </c>
      <c r="B156" s="57" t="s">
        <v>224</v>
      </c>
      <c r="C156" s="58">
        <v>656</v>
      </c>
      <c r="D156" s="59" t="s">
        <v>225</v>
      </c>
      <c r="E156" s="60">
        <v>0</v>
      </c>
      <c r="F156" s="88">
        <f t="shared" si="3"/>
        <v>0</v>
      </c>
    </row>
    <row r="157" spans="1:6" s="40" customFormat="1" ht="15.75" thickBot="1" x14ac:dyDescent="0.3">
      <c r="A157" s="56">
        <v>152</v>
      </c>
      <c r="B157" s="57" t="s">
        <v>226</v>
      </c>
      <c r="C157" s="58">
        <v>657</v>
      </c>
      <c r="D157" s="59" t="s">
        <v>227</v>
      </c>
      <c r="E157" s="60">
        <v>0</v>
      </c>
      <c r="F157" s="88">
        <f t="shared" si="3"/>
        <v>0</v>
      </c>
    </row>
    <row r="158" spans="1:6" s="40" customFormat="1" ht="15.75" thickBot="1" x14ac:dyDescent="0.3">
      <c r="A158" s="56">
        <v>153</v>
      </c>
      <c r="B158" s="57" t="s">
        <v>228</v>
      </c>
      <c r="C158" s="58">
        <v>659</v>
      </c>
      <c r="D158" s="59" t="s">
        <v>229</v>
      </c>
      <c r="E158" s="60">
        <v>0</v>
      </c>
      <c r="F158" s="88">
        <f t="shared" si="3"/>
        <v>0</v>
      </c>
    </row>
    <row r="159" spans="1:6" s="40" customFormat="1" ht="15.75" thickBot="1" x14ac:dyDescent="0.3">
      <c r="A159" s="43">
        <v>154</v>
      </c>
      <c r="B159" s="44" t="s">
        <v>230</v>
      </c>
      <c r="C159" s="63">
        <v>68</v>
      </c>
      <c r="D159" s="64" t="s">
        <v>231</v>
      </c>
      <c r="E159" s="65">
        <f>SUM(E160:E161)</f>
        <v>0</v>
      </c>
      <c r="F159" s="87">
        <f t="shared" si="3"/>
        <v>0</v>
      </c>
    </row>
    <row r="160" spans="1:6" s="40" customFormat="1" ht="15.75" thickBot="1" x14ac:dyDescent="0.3">
      <c r="A160" s="56">
        <v>155</v>
      </c>
      <c r="B160" s="57" t="s">
        <v>232</v>
      </c>
      <c r="C160" s="58">
        <v>681</v>
      </c>
      <c r="D160" s="59" t="s">
        <v>231</v>
      </c>
      <c r="E160" s="60">
        <v>0</v>
      </c>
      <c r="F160" s="88">
        <f t="shared" si="3"/>
        <v>0</v>
      </c>
    </row>
    <row r="161" spans="1:6" s="40" customFormat="1" ht="15.75" thickBot="1" x14ac:dyDescent="0.3">
      <c r="A161" s="56">
        <v>156</v>
      </c>
      <c r="B161" s="57" t="s">
        <v>233</v>
      </c>
      <c r="C161" s="58">
        <v>682</v>
      </c>
      <c r="D161" s="59" t="s">
        <v>234</v>
      </c>
      <c r="E161" s="60">
        <v>0</v>
      </c>
      <c r="F161" s="88">
        <f t="shared" si="3"/>
        <v>0</v>
      </c>
    </row>
    <row r="162" spans="1:6" s="40" customFormat="1" ht="16.5" thickBot="1" x14ac:dyDescent="0.3">
      <c r="A162" s="43">
        <v>157</v>
      </c>
      <c r="B162" s="44" t="s">
        <v>235</v>
      </c>
      <c r="C162" s="53">
        <v>69</v>
      </c>
      <c r="D162" s="45" t="s">
        <v>236</v>
      </c>
      <c r="E162" s="46">
        <f>E163+E173</f>
        <v>23325000</v>
      </c>
      <c r="F162" s="87">
        <f t="shared" si="3"/>
        <v>23325</v>
      </c>
    </row>
    <row r="163" spans="1:6" s="40" customFormat="1" ht="15.75" thickBot="1" x14ac:dyDescent="0.3">
      <c r="A163" s="56">
        <v>158</v>
      </c>
      <c r="B163" s="57" t="s">
        <v>237</v>
      </c>
      <c r="C163" s="58">
        <v>691</v>
      </c>
      <c r="D163" s="67" t="s">
        <v>238</v>
      </c>
      <c r="E163" s="68">
        <f>E164+E169</f>
        <v>19429000</v>
      </c>
      <c r="F163" s="88">
        <f t="shared" si="3"/>
        <v>19429</v>
      </c>
    </row>
    <row r="164" spans="1:6" s="40" customFormat="1" ht="15.75" thickBot="1" x14ac:dyDescent="0.3">
      <c r="A164" s="71">
        <v>159</v>
      </c>
      <c r="B164" s="72"/>
      <c r="C164" s="80">
        <v>6911</v>
      </c>
      <c r="D164" s="78" t="s">
        <v>239</v>
      </c>
      <c r="E164" s="79">
        <f>SUM(E165:E166)+E168</f>
        <v>19429000</v>
      </c>
      <c r="F164" s="91">
        <f t="shared" si="3"/>
        <v>19429</v>
      </c>
    </row>
    <row r="165" spans="1:6" s="40" customFormat="1" ht="15.75" thickBot="1" x14ac:dyDescent="0.3">
      <c r="A165" s="41">
        <v>160</v>
      </c>
      <c r="B165" s="38"/>
      <c r="C165" s="28">
        <v>69111</v>
      </c>
      <c r="D165" s="34" t="s">
        <v>240</v>
      </c>
      <c r="E165" s="35">
        <v>17356000</v>
      </c>
      <c r="F165" s="89">
        <f t="shared" si="3"/>
        <v>17356</v>
      </c>
    </row>
    <row r="166" spans="1:6" s="40" customFormat="1" ht="15.75" thickBot="1" x14ac:dyDescent="0.3">
      <c r="A166" s="41">
        <v>161</v>
      </c>
      <c r="B166" s="38"/>
      <c r="C166" s="28">
        <v>69112</v>
      </c>
      <c r="D166" s="34" t="s">
        <v>241</v>
      </c>
      <c r="E166" s="35">
        <f>26000+500000+1547000</f>
        <v>2073000</v>
      </c>
      <c r="F166" s="89">
        <f t="shared" si="3"/>
        <v>2073</v>
      </c>
    </row>
    <row r="167" spans="1:6" s="40" customFormat="1" ht="15.75" thickBot="1" x14ac:dyDescent="0.3">
      <c r="A167" s="41">
        <v>162</v>
      </c>
      <c r="B167" s="38"/>
      <c r="C167" s="28">
        <v>691121</v>
      </c>
      <c r="D167" s="34" t="s">
        <v>242</v>
      </c>
      <c r="E167" s="35">
        <v>0</v>
      </c>
      <c r="F167" s="89">
        <f t="shared" si="3"/>
        <v>0</v>
      </c>
    </row>
    <row r="168" spans="1:6" s="40" customFormat="1" ht="15.75" thickBot="1" x14ac:dyDescent="0.3">
      <c r="A168" s="41">
        <v>163</v>
      </c>
      <c r="B168" s="38"/>
      <c r="C168" s="28">
        <v>69113</v>
      </c>
      <c r="D168" s="34" t="s">
        <v>243</v>
      </c>
      <c r="E168" s="35">
        <v>0</v>
      </c>
      <c r="F168" s="89">
        <f t="shared" si="3"/>
        <v>0</v>
      </c>
    </row>
    <row r="169" spans="1:6" s="40" customFormat="1" ht="15.75" thickBot="1" x14ac:dyDescent="0.3">
      <c r="A169" s="71">
        <v>164</v>
      </c>
      <c r="B169" s="72"/>
      <c r="C169" s="80">
        <v>6912</v>
      </c>
      <c r="D169" s="76" t="s">
        <v>244</v>
      </c>
      <c r="E169" s="77">
        <f>SUM(E170:E172)</f>
        <v>0</v>
      </c>
      <c r="F169" s="91">
        <f t="shared" si="3"/>
        <v>0</v>
      </c>
    </row>
    <row r="170" spans="1:6" s="40" customFormat="1" ht="15.75" thickBot="1" x14ac:dyDescent="0.3">
      <c r="A170" s="41">
        <v>165</v>
      </c>
      <c r="B170" s="38"/>
      <c r="C170" s="28">
        <v>69121</v>
      </c>
      <c r="D170" s="34" t="s">
        <v>245</v>
      </c>
      <c r="E170" s="35">
        <v>0</v>
      </c>
      <c r="F170" s="89">
        <f t="shared" si="3"/>
        <v>0</v>
      </c>
    </row>
    <row r="171" spans="1:6" s="40" customFormat="1" ht="15.75" thickBot="1" x14ac:dyDescent="0.3">
      <c r="A171" s="41">
        <v>166</v>
      </c>
      <c r="B171" s="38"/>
      <c r="C171" s="28">
        <v>69122</v>
      </c>
      <c r="D171" s="34" t="s">
        <v>246</v>
      </c>
      <c r="E171" s="35">
        <v>0</v>
      </c>
      <c r="F171" s="89">
        <f t="shared" si="3"/>
        <v>0</v>
      </c>
    </row>
    <row r="172" spans="1:6" s="40" customFormat="1" ht="15.75" thickBot="1" x14ac:dyDescent="0.3">
      <c r="A172" s="41">
        <v>167</v>
      </c>
      <c r="B172" s="38"/>
      <c r="C172" s="28">
        <v>69125</v>
      </c>
      <c r="D172" s="34" t="s">
        <v>247</v>
      </c>
      <c r="E172" s="35">
        <v>0</v>
      </c>
      <c r="F172" s="89">
        <f t="shared" si="3"/>
        <v>0</v>
      </c>
    </row>
    <row r="173" spans="1:6" s="40" customFormat="1" ht="15.75" thickBot="1" x14ac:dyDescent="0.3">
      <c r="A173" s="71">
        <v>168</v>
      </c>
      <c r="B173" s="72" t="s">
        <v>248</v>
      </c>
      <c r="C173" s="80">
        <v>6913</v>
      </c>
      <c r="D173" s="78" t="s">
        <v>249</v>
      </c>
      <c r="E173" s="79">
        <f>SUM(E174:E178)</f>
        <v>3896000</v>
      </c>
      <c r="F173" s="91">
        <f t="shared" si="3"/>
        <v>3896</v>
      </c>
    </row>
    <row r="174" spans="1:6" s="40" customFormat="1" ht="15.75" thickBot="1" x14ac:dyDescent="0.3">
      <c r="A174" s="41">
        <v>169</v>
      </c>
      <c r="B174" s="38"/>
      <c r="C174" s="28">
        <v>69131</v>
      </c>
      <c r="D174" s="34" t="s">
        <v>250</v>
      </c>
      <c r="E174" s="35">
        <f>653000+417000+819000+415000</f>
        <v>2304000</v>
      </c>
      <c r="F174" s="89">
        <f>ROUND((E174/1000),0)</f>
        <v>2304</v>
      </c>
    </row>
    <row r="175" spans="1:6" s="40" customFormat="1" ht="15.75" thickBot="1" x14ac:dyDescent="0.3">
      <c r="A175" s="41">
        <v>170</v>
      </c>
      <c r="B175" s="38"/>
      <c r="C175" s="28">
        <v>69132</v>
      </c>
      <c r="D175" s="34" t="s">
        <v>251</v>
      </c>
      <c r="E175" s="35">
        <f>1592000</f>
        <v>1592000</v>
      </c>
      <c r="F175" s="89">
        <f t="shared" si="3"/>
        <v>1592</v>
      </c>
    </row>
    <row r="176" spans="1:6" s="40" customFormat="1" ht="15.75" thickBot="1" x14ac:dyDescent="0.3">
      <c r="A176" s="41">
        <v>171</v>
      </c>
      <c r="B176" s="38"/>
      <c r="C176" s="28">
        <v>69133</v>
      </c>
      <c r="D176" s="34" t="s">
        <v>252</v>
      </c>
      <c r="E176" s="35">
        <v>0</v>
      </c>
      <c r="F176" s="89">
        <f t="shared" si="3"/>
        <v>0</v>
      </c>
    </row>
    <row r="177" spans="1:6" s="40" customFormat="1" ht="15.75" thickBot="1" x14ac:dyDescent="0.3">
      <c r="A177" s="41">
        <v>172</v>
      </c>
      <c r="B177" s="38"/>
      <c r="C177" s="28">
        <v>69134</v>
      </c>
      <c r="D177" s="34" t="s">
        <v>253</v>
      </c>
      <c r="E177" s="35">
        <v>0</v>
      </c>
      <c r="F177" s="89">
        <f t="shared" si="3"/>
        <v>0</v>
      </c>
    </row>
    <row r="178" spans="1:6" s="40" customFormat="1" ht="15.75" thickBot="1" x14ac:dyDescent="0.3">
      <c r="A178" s="41">
        <v>173</v>
      </c>
      <c r="B178" s="38"/>
      <c r="C178" s="28">
        <v>69135</v>
      </c>
      <c r="D178" s="34" t="s">
        <v>254</v>
      </c>
      <c r="E178" s="35">
        <v>0</v>
      </c>
      <c r="F178" s="89">
        <f t="shared" si="3"/>
        <v>0</v>
      </c>
    </row>
    <row r="179" spans="1:6" s="40" customFormat="1" ht="16.5" thickBot="1" x14ac:dyDescent="0.3">
      <c r="A179" s="41">
        <v>174</v>
      </c>
      <c r="B179" s="42" t="s">
        <v>255</v>
      </c>
      <c r="C179" s="39"/>
      <c r="D179" s="36" t="s">
        <v>256</v>
      </c>
      <c r="E179" s="37">
        <f>E100-E5</f>
        <v>0</v>
      </c>
      <c r="F179" s="89">
        <f t="shared" si="3"/>
        <v>0</v>
      </c>
    </row>
    <row r="180" spans="1:6" s="40" customFormat="1" ht="15.75" thickBot="1" x14ac:dyDescent="0.3">
      <c r="A180" s="56">
        <v>176</v>
      </c>
      <c r="B180" s="57"/>
      <c r="C180" s="58">
        <v>591</v>
      </c>
      <c r="D180" s="69" t="s">
        <v>140</v>
      </c>
      <c r="E180" s="70">
        <v>0</v>
      </c>
      <c r="F180" s="88">
        <f t="shared" si="3"/>
        <v>0</v>
      </c>
    </row>
    <row r="181" spans="1:6" s="40" customFormat="1" ht="16.5" thickBot="1" x14ac:dyDescent="0.3">
      <c r="A181" s="41">
        <v>176</v>
      </c>
      <c r="B181" s="42" t="s">
        <v>257</v>
      </c>
      <c r="C181" s="39"/>
      <c r="D181" s="36" t="s">
        <v>258</v>
      </c>
      <c r="E181" s="37">
        <f>E179-E180</f>
        <v>0</v>
      </c>
      <c r="F181" s="89">
        <f t="shared" si="3"/>
        <v>0</v>
      </c>
    </row>
    <row r="182" spans="1:6" s="40" customFormat="1" ht="15.75" x14ac:dyDescent="0.25">
      <c r="A182" s="10"/>
      <c r="B182" s="11"/>
      <c r="C182" s="12"/>
      <c r="D182" s="2"/>
    </row>
    <row r="183" spans="1:6" s="40" customFormat="1" ht="15.75" x14ac:dyDescent="0.25">
      <c r="A183" s="20" t="s">
        <v>262</v>
      </c>
      <c r="B183" s="11"/>
      <c r="C183" s="12"/>
      <c r="D183" s="2"/>
    </row>
    <row r="184" spans="1:6" s="40" customFormat="1" ht="120" customHeight="1" x14ac:dyDescent="0.25">
      <c r="A184" s="105" t="s">
        <v>263</v>
      </c>
      <c r="B184" s="105"/>
      <c r="C184" s="105"/>
      <c r="D184" s="105"/>
      <c r="E184" s="105"/>
      <c r="F184" s="105"/>
    </row>
    <row r="185" spans="1:6" s="40" customFormat="1" x14ac:dyDescent="0.25">
      <c r="A185" s="13"/>
      <c r="B185" s="14"/>
      <c r="C185" s="15"/>
      <c r="D185" s="9"/>
    </row>
    <row r="186" spans="1:6" s="40" customFormat="1" x14ac:dyDescent="0.25">
      <c r="A186" s="13"/>
      <c r="B186" s="14"/>
      <c r="C186" s="15"/>
      <c r="D186" s="9"/>
    </row>
    <row r="187" spans="1:6" s="40" customFormat="1" ht="15.75" customHeight="1" x14ac:dyDescent="0.25">
      <c r="A187" s="16"/>
      <c r="B187" s="14"/>
      <c r="C187" s="17"/>
      <c r="D187" s="2"/>
    </row>
    <row r="188" spans="1:6" s="40" customFormat="1" x14ac:dyDescent="0.25">
      <c r="A188" s="10"/>
      <c r="B188" s="14"/>
      <c r="C188" s="17"/>
      <c r="D188" s="18"/>
    </row>
    <row r="189" spans="1:6" s="40" customFormat="1" x14ac:dyDescent="0.25">
      <c r="A189" s="19"/>
      <c r="B189" s="14"/>
      <c r="C189" s="15"/>
      <c r="D189" s="9"/>
    </row>
    <row r="190" spans="1:6" s="40" customFormat="1" x14ac:dyDescent="0.25">
      <c r="A190" s="19"/>
      <c r="B190" s="14"/>
      <c r="C190" s="15"/>
      <c r="D190" s="9"/>
    </row>
    <row r="191" spans="1:6" s="40" customFormat="1" x14ac:dyDescent="0.25">
      <c r="A191" s="19"/>
      <c r="B191" s="14"/>
      <c r="C191" s="15"/>
      <c r="D191" s="9"/>
    </row>
    <row r="192" spans="1:6" s="40" customFormat="1" x14ac:dyDescent="0.25">
      <c r="A192" s="19"/>
      <c r="B192" s="14"/>
      <c r="C192" s="15"/>
      <c r="D192" s="9"/>
    </row>
    <row r="193" spans="1:4" s="40" customFormat="1" x14ac:dyDescent="0.25">
      <c r="A193" s="19"/>
      <c r="B193" s="14"/>
      <c r="C193" s="15"/>
      <c r="D193" s="9"/>
    </row>
    <row r="194" spans="1:4" s="40" customFormat="1" x14ac:dyDescent="0.25">
      <c r="A194" s="19"/>
      <c r="B194" s="14"/>
      <c r="C194" s="15"/>
      <c r="D194" s="9"/>
    </row>
    <row r="195" spans="1:4" s="40" customFormat="1" ht="15.75" x14ac:dyDescent="0.25">
      <c r="A195" s="19"/>
      <c r="B195" s="14"/>
      <c r="C195" s="15"/>
      <c r="D195" s="2"/>
    </row>
    <row r="196" spans="1:4" s="40" customFormat="1" x14ac:dyDescent="0.25">
      <c r="A196" s="19"/>
      <c r="B196" s="14"/>
      <c r="C196" s="15"/>
      <c r="D196" s="9"/>
    </row>
    <row r="197" spans="1:4" s="40" customFormat="1" x14ac:dyDescent="0.25">
      <c r="A197" s="19"/>
      <c r="B197" s="14"/>
      <c r="C197" s="15"/>
      <c r="D197" s="9"/>
    </row>
    <row r="198" spans="1:4" s="40" customFormat="1" x14ac:dyDescent="0.25">
      <c r="A198" s="19"/>
      <c r="B198" s="14"/>
      <c r="C198" s="15"/>
      <c r="D198" s="9"/>
    </row>
    <row r="199" spans="1:4" s="40" customFormat="1" x14ac:dyDescent="0.25">
      <c r="A199" s="19"/>
      <c r="B199" s="14"/>
      <c r="C199" s="15"/>
      <c r="D199" s="9"/>
    </row>
    <row r="200" spans="1:4" s="40" customFormat="1" x14ac:dyDescent="0.25">
      <c r="A200" s="19"/>
      <c r="B200" s="14"/>
      <c r="C200" s="15"/>
      <c r="D200" s="9"/>
    </row>
    <row r="201" spans="1:4" s="40" customFormat="1" x14ac:dyDescent="0.25">
      <c r="A201" s="19"/>
      <c r="B201" s="14"/>
      <c r="C201" s="15"/>
      <c r="D201" s="9"/>
    </row>
    <row r="202" spans="1:4" s="40" customFormat="1" x14ac:dyDescent="0.25">
      <c r="A202" s="19"/>
      <c r="B202" s="14"/>
      <c r="C202" s="15"/>
      <c r="D202" s="9"/>
    </row>
    <row r="203" spans="1:4" s="40" customFormat="1" ht="15.75" x14ac:dyDescent="0.25">
      <c r="A203" s="19"/>
      <c r="B203" s="14"/>
      <c r="C203" s="15"/>
      <c r="D203" s="2"/>
    </row>
    <row r="204" spans="1:4" s="40" customFormat="1" ht="15.75" x14ac:dyDescent="0.25">
      <c r="A204" s="19"/>
      <c r="B204" s="14"/>
      <c r="C204" s="15"/>
      <c r="D204" s="7"/>
    </row>
    <row r="205" spans="1:4" s="40" customFormat="1" ht="15.75" x14ac:dyDescent="0.25">
      <c r="A205" s="19"/>
      <c r="B205" s="14"/>
      <c r="C205" s="15"/>
      <c r="D205" s="7"/>
    </row>
    <row r="206" spans="1:4" s="40" customFormat="1" ht="15.75" x14ac:dyDescent="0.25">
      <c r="A206" s="19"/>
      <c r="B206" s="14"/>
      <c r="C206" s="15"/>
      <c r="D206" s="2"/>
    </row>
    <row r="207" spans="1:4" s="40" customFormat="1" ht="15.75" x14ac:dyDescent="0.25">
      <c r="A207" s="19"/>
      <c r="B207" s="14"/>
      <c r="C207" s="20"/>
      <c r="D207" s="2"/>
    </row>
    <row r="208" spans="1:4" s="40" customFormat="1" x14ac:dyDescent="0.25">
      <c r="A208" s="19"/>
      <c r="B208" s="14"/>
      <c r="C208" s="21"/>
      <c r="D208" s="9"/>
    </row>
    <row r="209" spans="1:4" s="40" customFormat="1" x14ac:dyDescent="0.25">
      <c r="A209" s="19"/>
      <c r="B209" s="14"/>
      <c r="C209" s="21"/>
      <c r="D209" s="9"/>
    </row>
    <row r="210" spans="1:4" s="40" customFormat="1" ht="15.75" x14ac:dyDescent="0.25">
      <c r="A210" s="19"/>
      <c r="B210" s="14"/>
      <c r="C210" s="20"/>
      <c r="D210" s="2"/>
    </row>
    <row r="211" spans="1:4" s="40" customFormat="1" ht="15.75" x14ac:dyDescent="0.25">
      <c r="A211" s="19"/>
      <c r="B211" s="14"/>
      <c r="C211" s="20"/>
      <c r="D211" s="7"/>
    </row>
    <row r="212" spans="1:4" s="40" customFormat="1" x14ac:dyDescent="0.25">
      <c r="A212" s="19"/>
      <c r="B212" s="106"/>
      <c r="C212" s="108"/>
      <c r="D212" s="9"/>
    </row>
    <row r="213" spans="1:4" s="40" customFormat="1" x14ac:dyDescent="0.25">
      <c r="A213" s="19"/>
      <c r="B213" s="109"/>
      <c r="C213" s="109"/>
      <c r="D213" s="9"/>
    </row>
    <row r="214" spans="1:4" s="40" customFormat="1" x14ac:dyDescent="0.25">
      <c r="A214" s="19"/>
      <c r="B214" s="14"/>
      <c r="C214" s="15"/>
      <c r="D214" s="9"/>
    </row>
    <row r="215" spans="1:4" s="40" customFormat="1" x14ac:dyDescent="0.25">
      <c r="A215" s="19"/>
      <c r="B215" s="14"/>
      <c r="C215" s="15"/>
      <c r="D215" s="9"/>
    </row>
    <row r="216" spans="1:4" s="40" customFormat="1" x14ac:dyDescent="0.25">
      <c r="A216" s="19"/>
      <c r="B216" s="14"/>
      <c r="C216" s="15"/>
      <c r="D216" s="9"/>
    </row>
    <row r="217" spans="1:4" s="40" customFormat="1" x14ac:dyDescent="0.25">
      <c r="A217" s="19"/>
      <c r="B217" s="14"/>
      <c r="C217" s="15"/>
      <c r="D217" s="9"/>
    </row>
    <row r="218" spans="1:4" s="40" customFormat="1" ht="15.75" x14ac:dyDescent="0.25">
      <c r="A218" s="19"/>
      <c r="B218" s="14"/>
      <c r="C218" s="20"/>
      <c r="D218" s="7"/>
    </row>
    <row r="219" spans="1:4" s="40" customFormat="1" x14ac:dyDescent="0.25">
      <c r="A219" s="19"/>
      <c r="B219" s="14"/>
      <c r="C219" s="21"/>
      <c r="D219" s="9"/>
    </row>
    <row r="220" spans="1:4" s="40" customFormat="1" x14ac:dyDescent="0.25">
      <c r="A220" s="19"/>
      <c r="B220" s="14"/>
      <c r="C220" s="21"/>
      <c r="D220" s="9"/>
    </row>
    <row r="221" spans="1:4" s="40" customFormat="1" x14ac:dyDescent="0.25">
      <c r="A221" s="19"/>
      <c r="B221" s="14"/>
      <c r="C221" s="21"/>
      <c r="D221" s="9"/>
    </row>
    <row r="222" spans="1:4" s="40" customFormat="1" ht="15.75" x14ac:dyDescent="0.25">
      <c r="A222" s="19"/>
      <c r="B222" s="14"/>
      <c r="C222" s="20"/>
      <c r="D222" s="7"/>
    </row>
    <row r="223" spans="1:4" s="40" customFormat="1" ht="15.75" x14ac:dyDescent="0.25">
      <c r="A223" s="19"/>
      <c r="B223" s="14"/>
      <c r="C223" s="20"/>
      <c r="D223" s="7"/>
    </row>
    <row r="224" spans="1:4" s="40" customFormat="1" x14ac:dyDescent="0.25">
      <c r="A224" s="19"/>
      <c r="B224" s="106"/>
      <c r="C224" s="108"/>
      <c r="D224" s="9"/>
    </row>
    <row r="225" spans="1:4" s="40" customFormat="1" x14ac:dyDescent="0.25">
      <c r="A225" s="19"/>
      <c r="B225" s="109"/>
      <c r="C225" s="109"/>
      <c r="D225" s="9"/>
    </row>
    <row r="226" spans="1:4" s="40" customFormat="1" x14ac:dyDescent="0.25">
      <c r="A226" s="19"/>
      <c r="B226" s="14"/>
      <c r="C226" s="15"/>
      <c r="D226" s="9"/>
    </row>
    <row r="227" spans="1:4" s="40" customFormat="1" x14ac:dyDescent="0.25">
      <c r="A227" s="19"/>
      <c r="B227" s="14"/>
      <c r="C227" s="15"/>
      <c r="D227" s="9"/>
    </row>
    <row r="228" spans="1:4" s="40" customFormat="1" x14ac:dyDescent="0.25">
      <c r="A228" s="19"/>
      <c r="B228" s="14"/>
      <c r="C228" s="15"/>
      <c r="D228" s="9"/>
    </row>
    <row r="229" spans="1:4" s="40" customFormat="1" x14ac:dyDescent="0.25">
      <c r="A229" s="19"/>
      <c r="B229" s="14"/>
      <c r="C229" s="15"/>
      <c r="D229" s="9"/>
    </row>
    <row r="230" spans="1:4" s="40" customFormat="1" ht="15.75" x14ac:dyDescent="0.25">
      <c r="A230" s="19"/>
      <c r="B230" s="14"/>
      <c r="C230" s="20"/>
      <c r="D230" s="2"/>
    </row>
    <row r="231" spans="1:4" s="40" customFormat="1" x14ac:dyDescent="0.25">
      <c r="A231" s="19"/>
      <c r="B231" s="14"/>
      <c r="C231" s="21"/>
      <c r="D231" s="9"/>
    </row>
    <row r="232" spans="1:4" s="40" customFormat="1" x14ac:dyDescent="0.25">
      <c r="A232" s="19"/>
      <c r="B232" s="14"/>
      <c r="C232" s="21"/>
      <c r="D232" s="9"/>
    </row>
    <row r="233" spans="1:4" s="40" customFormat="1" x14ac:dyDescent="0.25">
      <c r="A233" s="19"/>
      <c r="B233" s="14"/>
      <c r="C233" s="21"/>
      <c r="D233" s="9"/>
    </row>
    <row r="234" spans="1:4" s="40" customFormat="1" x14ac:dyDescent="0.25">
      <c r="A234" s="19"/>
      <c r="B234" s="14"/>
      <c r="C234" s="21"/>
      <c r="D234" s="22"/>
    </row>
    <row r="235" spans="1:4" s="40" customFormat="1" x14ac:dyDescent="0.25">
      <c r="A235" s="19"/>
      <c r="B235" s="14"/>
      <c r="C235" s="21"/>
      <c r="D235" s="9"/>
    </row>
    <row r="236" spans="1:4" s="40" customFormat="1" x14ac:dyDescent="0.25">
      <c r="A236" s="19"/>
      <c r="B236" s="14"/>
      <c r="C236" s="21"/>
      <c r="D236" s="22"/>
    </row>
    <row r="237" spans="1:4" s="40" customFormat="1" x14ac:dyDescent="0.25">
      <c r="A237" s="19"/>
      <c r="B237" s="14"/>
      <c r="C237" s="21"/>
      <c r="D237" s="14"/>
    </row>
    <row r="238" spans="1:4" s="40" customFormat="1" x14ac:dyDescent="0.25">
      <c r="A238" s="19"/>
      <c r="B238" s="14"/>
      <c r="C238" s="21"/>
      <c r="D238" s="23"/>
    </row>
    <row r="239" spans="1:4" s="40" customFormat="1" x14ac:dyDescent="0.25">
      <c r="A239" s="19"/>
      <c r="B239" s="14"/>
      <c r="C239" s="20"/>
      <c r="D239" s="18"/>
    </row>
    <row r="240" spans="1:4" s="40" customFormat="1" x14ac:dyDescent="0.25">
      <c r="A240" s="19"/>
      <c r="B240" s="14"/>
      <c r="C240" s="21"/>
      <c r="D240" s="8"/>
    </row>
    <row r="241" spans="1:4" s="40" customFormat="1" x14ac:dyDescent="0.25">
      <c r="A241" s="19"/>
      <c r="B241" s="14"/>
      <c r="C241" s="21"/>
      <c r="D241" s="9"/>
    </row>
    <row r="242" spans="1:4" s="40" customFormat="1" x14ac:dyDescent="0.25">
      <c r="A242" s="19"/>
      <c r="B242" s="14"/>
      <c r="C242" s="21"/>
      <c r="D242" s="9"/>
    </row>
    <row r="243" spans="1:4" s="40" customFormat="1" x14ac:dyDescent="0.25">
      <c r="A243" s="19"/>
      <c r="B243" s="14"/>
      <c r="C243" s="20"/>
      <c r="D243" s="18"/>
    </row>
    <row r="244" spans="1:4" s="40" customFormat="1" x14ac:dyDescent="0.25">
      <c r="A244" s="19"/>
      <c r="B244" s="14"/>
      <c r="C244" s="21"/>
      <c r="D244" s="9"/>
    </row>
    <row r="245" spans="1:4" s="40" customFormat="1" x14ac:dyDescent="0.25">
      <c r="A245" s="19"/>
      <c r="B245" s="14"/>
      <c r="C245" s="21"/>
      <c r="D245" s="9"/>
    </row>
    <row r="246" spans="1:4" s="40" customFormat="1" x14ac:dyDescent="0.25">
      <c r="A246" s="19"/>
      <c r="B246" s="14"/>
      <c r="C246" s="21"/>
      <c r="D246" s="9"/>
    </row>
    <row r="247" spans="1:4" s="40" customFormat="1" x14ac:dyDescent="0.25">
      <c r="A247" s="19"/>
      <c r="B247" s="14"/>
      <c r="C247" s="20"/>
      <c r="D247" s="14"/>
    </row>
    <row r="248" spans="1:4" s="40" customFormat="1" x14ac:dyDescent="0.25">
      <c r="A248" s="19"/>
      <c r="B248" s="14"/>
      <c r="C248" s="21"/>
      <c r="D248" s="9"/>
    </row>
    <row r="249" spans="1:4" s="40" customFormat="1" x14ac:dyDescent="0.25">
      <c r="A249" s="19"/>
      <c r="B249" s="14"/>
      <c r="C249" s="21"/>
      <c r="D249" s="9"/>
    </row>
    <row r="250" spans="1:4" s="40" customFormat="1" x14ac:dyDescent="0.25">
      <c r="A250" s="19"/>
      <c r="B250" s="14"/>
      <c r="C250" s="21"/>
      <c r="D250" s="9"/>
    </row>
    <row r="251" spans="1:4" s="40" customFormat="1" ht="15.75" x14ac:dyDescent="0.25">
      <c r="A251" s="19"/>
      <c r="B251" s="14"/>
      <c r="C251" s="20"/>
      <c r="D251" s="2"/>
    </row>
    <row r="252" spans="1:4" s="40" customFormat="1" ht="15.75" x14ac:dyDescent="0.25">
      <c r="A252" s="19"/>
      <c r="B252" s="14"/>
      <c r="C252" s="15"/>
      <c r="D252" s="2"/>
    </row>
    <row r="253" spans="1:4" s="40" customFormat="1" x14ac:dyDescent="0.25">
      <c r="A253" s="19"/>
      <c r="B253" s="106"/>
      <c r="C253" s="108"/>
      <c r="D253" s="22"/>
    </row>
    <row r="254" spans="1:4" s="40" customFormat="1" x14ac:dyDescent="0.25">
      <c r="A254" s="19"/>
      <c r="B254" s="106"/>
      <c r="C254" s="107"/>
      <c r="D254" s="8"/>
    </row>
    <row r="255" spans="1:4" s="40" customFormat="1" x14ac:dyDescent="0.25">
      <c r="A255" s="19"/>
      <c r="B255" s="14"/>
      <c r="C255" s="15"/>
      <c r="D255" s="8"/>
    </row>
    <row r="256" spans="1:4" s="40" customFormat="1" x14ac:dyDescent="0.25">
      <c r="A256" s="19"/>
      <c r="B256" s="14"/>
      <c r="C256" s="15"/>
      <c r="D256" s="8"/>
    </row>
    <row r="257" spans="1:4" s="40" customFormat="1" x14ac:dyDescent="0.25">
      <c r="A257" s="19"/>
      <c r="B257" s="14"/>
      <c r="C257" s="15"/>
      <c r="D257" s="8"/>
    </row>
    <row r="258" spans="1:4" s="40" customFormat="1" x14ac:dyDescent="0.25">
      <c r="A258" s="19"/>
      <c r="B258" s="14"/>
      <c r="C258" s="15"/>
      <c r="D258" s="8"/>
    </row>
    <row r="259" spans="1:4" s="40" customFormat="1" x14ac:dyDescent="0.25">
      <c r="A259" s="19"/>
      <c r="B259" s="14"/>
      <c r="C259" s="15"/>
      <c r="D259" s="9"/>
    </row>
    <row r="260" spans="1:4" s="40" customFormat="1" x14ac:dyDescent="0.25">
      <c r="A260" s="19"/>
      <c r="B260" s="14"/>
      <c r="C260" s="15"/>
      <c r="D260" s="9"/>
    </row>
    <row r="261" spans="1:4" s="40" customFormat="1" x14ac:dyDescent="0.25">
      <c r="A261" s="19"/>
      <c r="B261" s="14"/>
      <c r="C261" s="20"/>
      <c r="D261" s="14"/>
    </row>
    <row r="262" spans="1:4" s="40" customFormat="1" x14ac:dyDescent="0.25">
      <c r="A262" s="19"/>
      <c r="B262" s="14"/>
      <c r="C262" s="20"/>
      <c r="D262" s="18"/>
    </row>
    <row r="263" spans="1:4" s="40" customFormat="1" x14ac:dyDescent="0.25">
      <c r="A263" s="19"/>
      <c r="B263" s="14"/>
      <c r="C263" s="15"/>
      <c r="D263" s="18"/>
    </row>
    <row r="264" spans="1:4" s="40" customFormat="1" x14ac:dyDescent="0.25">
      <c r="A264" s="19"/>
      <c r="B264" s="14"/>
      <c r="C264" s="15"/>
      <c r="D264" s="18"/>
    </row>
    <row r="265" spans="1:4" s="40" customFormat="1" x14ac:dyDescent="0.25">
      <c r="A265" s="24"/>
      <c r="B265" s="14"/>
      <c r="C265" s="15"/>
      <c r="D265" s="18"/>
    </row>
    <row r="266" spans="1:4" s="40" customFormat="1" x14ac:dyDescent="0.25">
      <c r="A266" s="24"/>
      <c r="B266" s="14"/>
      <c r="C266" s="15"/>
      <c r="D266" s="18"/>
    </row>
    <row r="267" spans="1:4" s="40" customFormat="1" x14ac:dyDescent="0.25">
      <c r="A267" s="24"/>
      <c r="B267" s="14"/>
      <c r="C267" s="15"/>
      <c r="D267" s="9"/>
    </row>
    <row r="268" spans="1:4" s="40" customFormat="1" x14ac:dyDescent="0.25">
      <c r="A268" s="24"/>
      <c r="B268" s="14"/>
      <c r="C268" s="15"/>
      <c r="D268" s="9"/>
    </row>
    <row r="269" spans="1:4" s="40" customFormat="1" x14ac:dyDescent="0.25">
      <c r="A269" s="24"/>
      <c r="B269" s="14"/>
      <c r="C269" s="15"/>
      <c r="D269" s="9"/>
    </row>
    <row r="270" spans="1:4" ht="15.75" x14ac:dyDescent="0.25">
      <c r="A270" s="24"/>
      <c r="B270" s="14"/>
      <c r="C270" s="15"/>
      <c r="D270" s="2"/>
    </row>
    <row r="271" spans="1:4" x14ac:dyDescent="0.25">
      <c r="A271" s="24"/>
      <c r="B271" s="14"/>
      <c r="C271" s="15"/>
      <c r="D271" s="9"/>
    </row>
    <row r="272" spans="1:4" x14ac:dyDescent="0.25">
      <c r="A272" s="24"/>
      <c r="B272" s="14"/>
      <c r="C272" s="15"/>
      <c r="D272" s="9"/>
    </row>
    <row r="273" spans="1:4" x14ac:dyDescent="0.25">
      <c r="A273" s="24"/>
      <c r="B273" s="14"/>
      <c r="C273" s="15"/>
      <c r="D273" s="9"/>
    </row>
    <row r="274" spans="1:4" x14ac:dyDescent="0.25">
      <c r="A274" s="24"/>
      <c r="B274" s="14"/>
      <c r="C274" s="15"/>
      <c r="D274" s="9"/>
    </row>
    <row r="275" spans="1:4" x14ac:dyDescent="0.25">
      <c r="A275" s="24"/>
      <c r="B275" s="14"/>
      <c r="C275" s="15"/>
      <c r="D275" s="9"/>
    </row>
    <row r="276" spans="1:4" x14ac:dyDescent="0.25">
      <c r="A276" s="24"/>
      <c r="B276" s="14"/>
      <c r="C276" s="15"/>
      <c r="D276" s="9"/>
    </row>
    <row r="277" spans="1:4" x14ac:dyDescent="0.25">
      <c r="A277" s="24"/>
      <c r="B277" s="14"/>
      <c r="C277" s="15"/>
      <c r="D277" s="9"/>
    </row>
    <row r="278" spans="1:4" x14ac:dyDescent="0.25">
      <c r="A278" s="24"/>
      <c r="B278" s="14"/>
      <c r="C278" s="15"/>
      <c r="D278" s="9"/>
    </row>
    <row r="279" spans="1:4" x14ac:dyDescent="0.25">
      <c r="A279" s="24"/>
      <c r="B279" s="14"/>
      <c r="C279" s="15"/>
      <c r="D279" s="9"/>
    </row>
    <row r="280" spans="1:4" x14ac:dyDescent="0.25">
      <c r="A280" s="24"/>
      <c r="B280" s="14"/>
      <c r="C280" s="15"/>
      <c r="D280" s="9"/>
    </row>
    <row r="281" spans="1:4" x14ac:dyDescent="0.25">
      <c r="A281" s="24"/>
      <c r="B281" s="14"/>
      <c r="C281" s="15"/>
      <c r="D281" s="18"/>
    </row>
    <row r="282" spans="1:4" x14ac:dyDescent="0.25">
      <c r="A282" s="24"/>
      <c r="B282" s="14"/>
      <c r="C282" s="15"/>
      <c r="D282" s="9"/>
    </row>
    <row r="283" spans="1:4" x14ac:dyDescent="0.25">
      <c r="A283" s="24"/>
      <c r="B283" s="14"/>
      <c r="C283" s="15"/>
      <c r="D283" s="18"/>
    </row>
    <row r="284" spans="1:4" x14ac:dyDescent="0.25">
      <c r="A284" s="24"/>
      <c r="B284" s="14"/>
      <c r="C284" s="15"/>
      <c r="D284" s="9"/>
    </row>
    <row r="285" spans="1:4" x14ac:dyDescent="0.25">
      <c r="A285" s="24"/>
      <c r="B285" s="14"/>
      <c r="C285" s="15"/>
      <c r="D285" s="9"/>
    </row>
    <row r="286" spans="1:4" x14ac:dyDescent="0.25">
      <c r="A286" s="24"/>
      <c r="B286" s="14"/>
      <c r="C286" s="15"/>
      <c r="D286" s="9"/>
    </row>
    <row r="287" spans="1:4" x14ac:dyDescent="0.25">
      <c r="A287" s="24"/>
      <c r="B287" s="14"/>
      <c r="C287" s="15"/>
      <c r="D287" s="9"/>
    </row>
    <row r="288" spans="1:4" x14ac:dyDescent="0.25">
      <c r="A288" s="24"/>
      <c r="B288" s="14"/>
      <c r="C288" s="15"/>
      <c r="D288" s="18"/>
    </row>
    <row r="289" spans="1:4" x14ac:dyDescent="0.25">
      <c r="A289" s="24"/>
      <c r="B289" s="14"/>
      <c r="C289" s="15"/>
      <c r="D289" s="18"/>
    </row>
    <row r="290" spans="1:4" x14ac:dyDescent="0.25">
      <c r="A290" s="24"/>
      <c r="B290" s="14"/>
      <c r="C290" s="15"/>
      <c r="D290" s="18"/>
    </row>
    <row r="291" spans="1:4" x14ac:dyDescent="0.25">
      <c r="A291" s="24"/>
      <c r="B291" s="14"/>
      <c r="C291" s="15"/>
      <c r="D291" s="18"/>
    </row>
    <row r="292" spans="1:4" x14ac:dyDescent="0.25">
      <c r="A292" s="24"/>
      <c r="B292" s="14"/>
      <c r="C292" s="15"/>
      <c r="D292" s="9"/>
    </row>
    <row r="293" spans="1:4" ht="15.75" x14ac:dyDescent="0.25">
      <c r="A293" s="24"/>
      <c r="B293" s="14"/>
      <c r="C293" s="15"/>
      <c r="D293" s="2"/>
    </row>
    <row r="294" spans="1:4" x14ac:dyDescent="0.25">
      <c r="A294" s="24"/>
      <c r="B294" s="14"/>
      <c r="C294" s="15"/>
      <c r="D294" s="25"/>
    </row>
    <row r="295" spans="1:4" x14ac:dyDescent="0.25">
      <c r="A295" s="24"/>
      <c r="B295" s="14"/>
      <c r="C295" s="15"/>
      <c r="D295" s="25"/>
    </row>
    <row r="296" spans="1:4" x14ac:dyDescent="0.25">
      <c r="A296" s="24"/>
      <c r="B296" s="14"/>
      <c r="C296" s="15"/>
      <c r="D296" s="9"/>
    </row>
    <row r="297" spans="1:4" x14ac:dyDescent="0.25">
      <c r="A297" s="24"/>
      <c r="B297" s="14"/>
      <c r="C297" s="15"/>
      <c r="D297" s="9"/>
    </row>
    <row r="298" spans="1:4" x14ac:dyDescent="0.25">
      <c r="A298" s="24"/>
      <c r="B298" s="14"/>
      <c r="C298" s="15"/>
      <c r="D298" s="9"/>
    </row>
    <row r="299" spans="1:4" x14ac:dyDescent="0.25">
      <c r="A299" s="24"/>
      <c r="B299" s="14"/>
      <c r="C299" s="15"/>
      <c r="D299" s="9"/>
    </row>
    <row r="300" spans="1:4" x14ac:dyDescent="0.25">
      <c r="A300" s="24"/>
      <c r="B300" s="14"/>
      <c r="C300" s="15"/>
      <c r="D300" s="9"/>
    </row>
    <row r="301" spans="1:4" x14ac:dyDescent="0.25">
      <c r="A301" s="24"/>
      <c r="B301" s="14"/>
      <c r="C301" s="15"/>
      <c r="D301" s="9"/>
    </row>
    <row r="302" spans="1:4" x14ac:dyDescent="0.25">
      <c r="A302" s="24"/>
      <c r="B302" s="14"/>
      <c r="C302" s="15"/>
      <c r="D302" s="9"/>
    </row>
    <row r="303" spans="1:4" x14ac:dyDescent="0.25">
      <c r="A303" s="24"/>
      <c r="B303" s="14"/>
      <c r="C303" s="15"/>
      <c r="D303" s="9"/>
    </row>
    <row r="304" spans="1:4" x14ac:dyDescent="0.25">
      <c r="A304" s="24"/>
      <c r="B304" s="14"/>
      <c r="C304" s="15"/>
      <c r="D304" s="9"/>
    </row>
    <row r="305" spans="1:4" x14ac:dyDescent="0.25">
      <c r="A305" s="24"/>
      <c r="B305" s="14"/>
      <c r="C305" s="15"/>
      <c r="D305" s="9"/>
    </row>
    <row r="306" spans="1:4" x14ac:dyDescent="0.25">
      <c r="A306" s="24"/>
      <c r="B306" s="14"/>
      <c r="C306" s="15"/>
      <c r="D306" s="9"/>
    </row>
    <row r="307" spans="1:4" x14ac:dyDescent="0.25">
      <c r="A307" s="24"/>
      <c r="B307" s="14"/>
      <c r="C307" s="15"/>
      <c r="D307" s="9"/>
    </row>
    <row r="308" spans="1:4" x14ac:dyDescent="0.25">
      <c r="A308" s="24"/>
      <c r="B308" s="14"/>
      <c r="C308" s="15"/>
      <c r="D308" s="9"/>
    </row>
    <row r="309" spans="1:4" x14ac:dyDescent="0.25">
      <c r="A309" s="24"/>
      <c r="B309" s="14"/>
      <c r="C309" s="15"/>
      <c r="D309" s="9"/>
    </row>
    <row r="310" spans="1:4" x14ac:dyDescent="0.25">
      <c r="A310" s="24"/>
      <c r="B310" s="14"/>
      <c r="C310" s="15"/>
      <c r="D310" s="9"/>
    </row>
    <row r="311" spans="1:4" x14ac:dyDescent="0.25">
      <c r="A311" s="24"/>
      <c r="B311" s="14"/>
      <c r="C311" s="15"/>
      <c r="D311" s="9"/>
    </row>
    <row r="312" spans="1:4" ht="15.75" x14ac:dyDescent="0.25">
      <c r="A312" s="24"/>
      <c r="B312" s="14"/>
      <c r="C312" s="15"/>
      <c r="D312" s="2"/>
    </row>
    <row r="313" spans="1:4" ht="15.75" x14ac:dyDescent="0.25">
      <c r="A313" s="24"/>
      <c r="B313" s="14"/>
      <c r="C313" s="15"/>
      <c r="D313" s="2"/>
    </row>
    <row r="314" spans="1:4" x14ac:dyDescent="0.25">
      <c r="A314" s="24"/>
      <c r="B314" s="14"/>
      <c r="C314" s="15"/>
      <c r="D314" s="9"/>
    </row>
    <row r="315" spans="1:4" x14ac:dyDescent="0.25">
      <c r="A315" s="24"/>
      <c r="B315" s="14"/>
      <c r="C315" s="15"/>
      <c r="D315" s="9"/>
    </row>
    <row r="316" spans="1:4" x14ac:dyDescent="0.25">
      <c r="A316" s="24"/>
      <c r="B316" s="14"/>
      <c r="C316" s="15"/>
      <c r="D316" s="9"/>
    </row>
    <row r="317" spans="1:4" x14ac:dyDescent="0.25">
      <c r="A317" s="24"/>
      <c r="B317" s="14"/>
      <c r="C317" s="15"/>
      <c r="D317" s="9"/>
    </row>
    <row r="318" spans="1:4" x14ac:dyDescent="0.25">
      <c r="A318" s="24"/>
      <c r="B318" s="14"/>
      <c r="C318" s="15"/>
      <c r="D318" s="9"/>
    </row>
    <row r="319" spans="1:4" x14ac:dyDescent="0.25">
      <c r="A319" s="24"/>
      <c r="B319" s="14"/>
      <c r="C319" s="15"/>
      <c r="D319" s="9"/>
    </row>
    <row r="320" spans="1:4" x14ac:dyDescent="0.25">
      <c r="A320" s="24"/>
      <c r="B320" s="14"/>
      <c r="C320" s="15"/>
      <c r="D320" s="9"/>
    </row>
    <row r="321" spans="1:4" x14ac:dyDescent="0.25">
      <c r="A321" s="24"/>
      <c r="B321" s="14"/>
      <c r="C321" s="15"/>
      <c r="D321" s="9"/>
    </row>
    <row r="322" spans="1:4" x14ac:dyDescent="0.25">
      <c r="A322" s="24"/>
      <c r="B322" s="14"/>
      <c r="C322" s="15"/>
      <c r="D322" s="9"/>
    </row>
    <row r="323" spans="1:4" x14ac:dyDescent="0.25">
      <c r="A323" s="24"/>
      <c r="B323" s="14"/>
      <c r="C323" s="15"/>
      <c r="D323" s="9"/>
    </row>
    <row r="324" spans="1:4" x14ac:dyDescent="0.25">
      <c r="A324" s="1"/>
      <c r="B324" s="4"/>
      <c r="C324" s="3"/>
      <c r="D324" s="5"/>
    </row>
    <row r="325" spans="1:4" x14ac:dyDescent="0.25">
      <c r="A325" s="1"/>
      <c r="B325" s="4"/>
      <c r="C325" s="3"/>
      <c r="D325" s="5"/>
    </row>
    <row r="326" spans="1:4" x14ac:dyDescent="0.25">
      <c r="A326" s="1"/>
      <c r="B326" s="4"/>
      <c r="C326" s="3"/>
      <c r="D326" s="5"/>
    </row>
    <row r="327" spans="1:4" x14ac:dyDescent="0.25">
      <c r="A327" s="1"/>
      <c r="B327" s="4"/>
      <c r="C327" s="3"/>
      <c r="D327" s="5"/>
    </row>
    <row r="328" spans="1:4" x14ac:dyDescent="0.25">
      <c r="A328" s="1"/>
      <c r="B328" s="4"/>
      <c r="C328" s="3"/>
      <c r="D328" s="5"/>
    </row>
    <row r="329" spans="1:4" x14ac:dyDescent="0.25">
      <c r="A329" s="1"/>
      <c r="B329" s="4"/>
      <c r="C329" s="3"/>
      <c r="D329" s="5"/>
    </row>
    <row r="330" spans="1:4" x14ac:dyDescent="0.25">
      <c r="A330" s="1"/>
      <c r="B330" s="4"/>
      <c r="C330" s="3"/>
      <c r="D330" s="5"/>
    </row>
    <row r="331" spans="1:4" x14ac:dyDescent="0.25">
      <c r="A331" s="1"/>
      <c r="B331" s="4"/>
      <c r="C331" s="3"/>
      <c r="D331" s="5"/>
    </row>
    <row r="332" spans="1:4" x14ac:dyDescent="0.25">
      <c r="A332" s="6"/>
      <c r="B332" s="6"/>
      <c r="C332" s="6"/>
      <c r="D332" s="6"/>
    </row>
    <row r="333" spans="1:4" x14ac:dyDescent="0.25">
      <c r="A333" s="6"/>
      <c r="B333" s="6"/>
      <c r="C333" s="6"/>
      <c r="D333" s="6"/>
    </row>
    <row r="334" spans="1:4" x14ac:dyDescent="0.25">
      <c r="A334" s="6"/>
      <c r="B334" s="6"/>
      <c r="C334" s="6"/>
      <c r="D334" s="6"/>
    </row>
    <row r="335" spans="1:4" x14ac:dyDescent="0.25">
      <c r="A335" s="6"/>
      <c r="B335" s="6"/>
      <c r="C335" s="6"/>
      <c r="D335" s="6"/>
    </row>
  </sheetData>
  <mergeCells count="13">
    <mergeCell ref="A184:F184"/>
    <mergeCell ref="B254:C254"/>
    <mergeCell ref="B212:C212"/>
    <mergeCell ref="B213:C213"/>
    <mergeCell ref="B224:C224"/>
    <mergeCell ref="B225:C225"/>
    <mergeCell ref="B253:C253"/>
    <mergeCell ref="F3:F4"/>
    <mergeCell ref="A1:F1"/>
    <mergeCell ref="E3:E4"/>
    <mergeCell ref="D3:D4"/>
    <mergeCell ref="A3:A4"/>
    <mergeCell ref="B3:B4"/>
  </mergeCells>
  <printOptions horizontalCentered="1"/>
  <pageMargins left="0" right="0" top="0" bottom="0" header="0" footer="0"/>
  <pageSetup paperSize="9" scale="64" fitToWidth="2" orientation="portrait" r:id="rId1"/>
  <headerFooter scaleWithDoc="0" alignWithMargins="0"/>
  <rowBreaks count="1" manualBreakCount="1">
    <brk id="9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Pečená</dc:creator>
  <cp:lastModifiedBy>Martin Stárek</cp:lastModifiedBy>
  <cp:lastPrinted>2016-01-28T11:56:14Z</cp:lastPrinted>
  <dcterms:created xsi:type="dcterms:W3CDTF">2012-03-07T08:56:07Z</dcterms:created>
  <dcterms:modified xsi:type="dcterms:W3CDTF">2017-05-12T11:34:04Z</dcterms:modified>
</cp:coreProperties>
</file>