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aw\Desktop\"/>
    </mc:Choice>
  </mc:AlternateContent>
  <bookViews>
    <workbookView xWindow="0" yWindow="0" windowWidth="19200" windowHeight="6300" tabRatio="630" activeTab="3"/>
  </bookViews>
  <sheets>
    <sheet name="Rozpočet 2024" sheetId="1" r:id="rId1"/>
    <sheet name="Sociální fond 2024" sheetId="3" r:id="rId2"/>
    <sheet name="Výhled 2023-2024" sheetId="2" state="hidden" r:id="rId3"/>
    <sheet name="Výhled 2024-2026 " sheetId="4" r:id="rId4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B27" i="4"/>
  <c r="B22" i="4"/>
  <c r="B10" i="4"/>
  <c r="B9" i="4"/>
  <c r="B8" i="4"/>
  <c r="B7" i="4"/>
  <c r="D67" i="1"/>
  <c r="D68" i="1"/>
  <c r="C25" i="1"/>
  <c r="C32" i="1" s="1"/>
  <c r="C67" i="1"/>
  <c r="C64" i="1"/>
  <c r="B12" i="3"/>
  <c r="B13" i="3" l="1"/>
  <c r="D24" i="4" l="1"/>
  <c r="B24" i="4" l="1"/>
  <c r="B15" i="4"/>
  <c r="D28" i="4"/>
  <c r="D29" i="4" s="1"/>
  <c r="C28" i="4"/>
  <c r="B28" i="4"/>
  <c r="C24" i="4"/>
  <c r="D15" i="4"/>
  <c r="D18" i="4" s="1"/>
  <c r="C15" i="4"/>
  <c r="C18" i="4" s="1"/>
  <c r="D30" i="4" l="1"/>
  <c r="C29" i="4"/>
  <c r="C30" i="4" s="1"/>
  <c r="B29" i="4"/>
  <c r="B18" i="4"/>
  <c r="B34" i="4" l="1"/>
  <c r="B30" i="4"/>
  <c r="C62" i="1" l="1"/>
  <c r="C69" i="1"/>
  <c r="C41" i="1"/>
  <c r="C45" i="1" l="1"/>
  <c r="C70" i="1"/>
  <c r="C71" i="1" l="1"/>
  <c r="D32" i="1" l="1"/>
  <c r="D69" i="1"/>
  <c r="D62" i="1"/>
  <c r="D41" i="1"/>
  <c r="D70" i="1" l="1"/>
  <c r="D45" i="1"/>
  <c r="D71" i="1" l="1"/>
  <c r="B28" i="2" l="1"/>
  <c r="B24" i="2"/>
  <c r="B29" i="2" s="1"/>
  <c r="D15" i="2" l="1"/>
  <c r="D18" i="2" s="1"/>
  <c r="C15" i="2"/>
  <c r="C18" i="2" s="1"/>
  <c r="C24" i="2"/>
  <c r="D28" i="2"/>
  <c r="D29" i="2" s="1"/>
  <c r="C28" i="2"/>
  <c r="D30" i="2" l="1"/>
  <c r="C29" i="2"/>
  <c r="C30" i="2" s="1"/>
  <c r="B15" i="2"/>
  <c r="B18" i="2" s="1"/>
  <c r="B30" i="2" l="1"/>
  <c r="B34" i="2"/>
  <c r="B41" i="1"/>
  <c r="B32" i="1"/>
  <c r="B62" i="1" l="1"/>
  <c r="B69" i="1"/>
  <c r="B45" i="1"/>
  <c r="B70" i="1" l="1"/>
  <c r="B71" i="1" l="1"/>
</calcChain>
</file>

<file path=xl/sharedStrings.xml><?xml version="1.0" encoding="utf-8"?>
<sst xmlns="http://schemas.openxmlformats.org/spreadsheetml/2006/main" count="146" uniqueCount="93">
  <si>
    <t xml:space="preserve"> (v tis. Kč)</t>
  </si>
  <si>
    <t>Položka</t>
  </si>
  <si>
    <t>PHM</t>
  </si>
  <si>
    <t>Materiál</t>
  </si>
  <si>
    <t>Nákup drobného majetku</t>
  </si>
  <si>
    <t>Knihy,časopisy</t>
  </si>
  <si>
    <t>Spotřeba energie</t>
  </si>
  <si>
    <t>Vodné</t>
  </si>
  <si>
    <t>Plyn</t>
  </si>
  <si>
    <t>Opravy nemovitostí</t>
  </si>
  <si>
    <t>Údržba a opravy movitých věcí</t>
  </si>
  <si>
    <t>Cestovné</t>
  </si>
  <si>
    <t>Reprezentace, pohoštění</t>
  </si>
  <si>
    <t>Nájemné</t>
  </si>
  <si>
    <t>Výkony spojů - poštovné, hovorné</t>
  </si>
  <si>
    <t>Prelimináře</t>
  </si>
  <si>
    <t>Konferenční poplatky</t>
  </si>
  <si>
    <t>Stočné</t>
  </si>
  <si>
    <t>Služby výpočetní techniky, licenční poplatky</t>
  </si>
  <si>
    <t>Drobný nehmotný majetek</t>
  </si>
  <si>
    <t>Ostatní služby</t>
  </si>
  <si>
    <t>Daně a poplatky</t>
  </si>
  <si>
    <t>Pojištění odpovědnosti zaměstnavatele</t>
  </si>
  <si>
    <t>Pojištění ostatní</t>
  </si>
  <si>
    <t>Ostatní náklady</t>
  </si>
  <si>
    <t>Tvorba FÚUP</t>
  </si>
  <si>
    <t>odpisy, prodaný majetek, tvorba rezerv a opr.položek</t>
  </si>
  <si>
    <t>Věcné náklady celkem</t>
  </si>
  <si>
    <t>Mzdové náklady</t>
  </si>
  <si>
    <t>Odměny členům rady</t>
  </si>
  <si>
    <t>OON</t>
  </si>
  <si>
    <t>Náhrady při DNP</t>
  </si>
  <si>
    <t>Zákonné sociální a zdravotní pojištění</t>
  </si>
  <si>
    <t>FKSP příděl</t>
  </si>
  <si>
    <t>FKSP - příspěvek stravenky</t>
  </si>
  <si>
    <t>Příspěvky zaměstnavatele na obědy</t>
  </si>
  <si>
    <t>Osobní náklady celkem</t>
  </si>
  <si>
    <t>doplňkové náklady předchozí rok</t>
  </si>
  <si>
    <t>Změna stavu zásob</t>
  </si>
  <si>
    <t>A. Náklady celkem</t>
  </si>
  <si>
    <t>Tržby z prodeje periodik a neperiodik</t>
  </si>
  <si>
    <t>Tržby z prodeje služeb</t>
  </si>
  <si>
    <t>Zúčtování fondů - použití rezervního fondu</t>
  </si>
  <si>
    <t>Zúčtování fondů - použití reprodukce majetku</t>
  </si>
  <si>
    <t>Zúčtování fondů - použití účelově určených prostředků</t>
  </si>
  <si>
    <t>Zúčtování fondů -  použití účelově určených prostředků - jiní poskytovatelé</t>
  </si>
  <si>
    <t>Zúčtování fondů - použití účelově určených prostředků - zahr.granty</t>
  </si>
  <si>
    <t>Zúčtování fondů - použití sociální fond</t>
  </si>
  <si>
    <t>Výnosy z konferencí</t>
  </si>
  <si>
    <t>Nájemné z ploch</t>
  </si>
  <si>
    <t>Zúčtování poměrné části odpisů majetku pořízeného z dotace</t>
  </si>
  <si>
    <t>Ostatní výnosy</t>
  </si>
  <si>
    <t>Tržby a ostatní výnosy - mezisoučet</t>
  </si>
  <si>
    <t>Provozní dotace institucionální - podpora VO</t>
  </si>
  <si>
    <t>Provozní dotace institucionální - dotace na činnost</t>
  </si>
  <si>
    <t>Provozní dotace - GA ČR</t>
  </si>
  <si>
    <t>Provozní dotace - TA ČR</t>
  </si>
  <si>
    <t>Provozní dotace - zahraniční</t>
  </si>
  <si>
    <t>Provozní dotace celkem</t>
  </si>
  <si>
    <t>B. Výnosy celkem</t>
  </si>
  <si>
    <t xml:space="preserve">C. Výsledek hospodaření před zdaněním </t>
  </si>
  <si>
    <t>Rozpočet uvádí údaje pouze za hlavní činnost - ÚSP další ani jinou činnost nevykonává.</t>
  </si>
  <si>
    <t>Spotřeba materiálu</t>
  </si>
  <si>
    <t>Spotřeba energie, vody a plynu</t>
  </si>
  <si>
    <t>Údržba a opravy</t>
  </si>
  <si>
    <t xml:space="preserve">Služby </t>
  </si>
  <si>
    <t>Tržby za vlastní výkony, zboží a služby</t>
  </si>
  <si>
    <t>Provozní dotace ostatní poskytovatelé</t>
  </si>
  <si>
    <t>(v tis. Kč)</t>
  </si>
  <si>
    <t xml:space="preserve"> - z toho příděl - tvorba SF z mezd</t>
  </si>
  <si>
    <t xml:space="preserve"> - z toho příspěvek na stravování</t>
  </si>
  <si>
    <t xml:space="preserve"> - z toho ostatní benefity</t>
  </si>
  <si>
    <t>plán 2023</t>
  </si>
  <si>
    <t>Daň z příjmu</t>
  </si>
  <si>
    <t>Výnosy z prodeje dlouhodobého majetku</t>
  </si>
  <si>
    <t>Rozpočet na rok 2022 a střednědobý výhled provozních nákladů a výnosů na roky 2023 a 2024</t>
  </si>
  <si>
    <t>rozpočet 2022</t>
  </si>
  <si>
    <t>plán 2024</t>
  </si>
  <si>
    <t>Rozpočet 2023</t>
  </si>
  <si>
    <t>plán 2025</t>
  </si>
  <si>
    <t>Provozní dotace institucionální - podpora RVO</t>
  </si>
  <si>
    <t>Provozní dotace - ostatní poskytovatelé (např. MŠMT, MPSV)</t>
  </si>
  <si>
    <t>Rozpočet na rok 2024 a střednědobý výhled provozních nákladů a výnosů na roky 2025 a 2026</t>
  </si>
  <si>
    <t>rozpočet 2024</t>
  </si>
  <si>
    <t>plán 2026</t>
  </si>
  <si>
    <t>Rozpočet sociálního fondu v roce 2024</t>
  </si>
  <si>
    <t>Rozpočet 2024</t>
  </si>
  <si>
    <t>Zůstatek SF k 1. 1. 2024</t>
  </si>
  <si>
    <t>Předpokládané příjmy SF v roce 2024</t>
  </si>
  <si>
    <t>zůstatek 31.12.2024</t>
  </si>
  <si>
    <t>Předpokládané výdaje sociálního fondu v roce 2024</t>
  </si>
  <si>
    <t>Skutečnost 2023 ověřená auditorem</t>
  </si>
  <si>
    <t>Ústav státu a práva AV ČR, v. v. i. - rozpočet provozních nákladů a výnosů za rok 2023 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</si>
</sst>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14" fontId="5" fillId="0" borderId="0" xfId="0" applyNumberFormat="1" applyFont="1" applyFill="1" applyBorder="1"/>
    <xf numFmtId="0" fontId="0" fillId="0" borderId="0" xfId="0" applyFill="1"/>
    <xf numFmtId="0" fontId="7" fillId="0" borderId="0" xfId="0" applyFont="1" applyFill="1"/>
    <xf numFmtId="0" fontId="0" fillId="0" borderId="0" xfId="0" applyFill="1" applyBorder="1"/>
    <xf numFmtId="43" fontId="9" fillId="2" borderId="1" xfId="1" applyFont="1" applyFill="1" applyBorder="1" applyAlignment="1">
      <alignment horizontal="center" vertical="center" wrapText="1"/>
    </xf>
    <xf numFmtId="0" fontId="10" fillId="0" borderId="1" xfId="0" applyFont="1" applyFill="1" applyBorder="1"/>
    <xf numFmtId="43" fontId="11" fillId="0" borderId="1" xfId="1" applyFont="1" applyFill="1" applyBorder="1"/>
    <xf numFmtId="43" fontId="11" fillId="0" borderId="1" xfId="0" applyNumberFormat="1" applyFont="1" applyFill="1" applyBorder="1"/>
    <xf numFmtId="0" fontId="12" fillId="0" borderId="0" xfId="0" applyFont="1" applyFill="1" applyBorder="1"/>
    <xf numFmtId="0" fontId="13" fillId="0" borderId="1" xfId="0" applyFont="1" applyFill="1" applyBorder="1"/>
    <xf numFmtId="0" fontId="7" fillId="3" borderId="1" xfId="0" applyFont="1" applyFill="1" applyBorder="1"/>
    <xf numFmtId="43" fontId="4" fillId="3" borderId="1" xfId="1" applyFont="1" applyFill="1" applyBorder="1"/>
    <xf numFmtId="0" fontId="10" fillId="0" borderId="2" xfId="0" applyFont="1" applyFill="1" applyBorder="1"/>
    <xf numFmtId="43" fontId="11" fillId="0" borderId="2" xfId="1" applyFont="1" applyFill="1" applyBorder="1"/>
    <xf numFmtId="43" fontId="11" fillId="0" borderId="1" xfId="1" applyNumberFormat="1" applyFont="1" applyFill="1" applyBorder="1"/>
    <xf numFmtId="0" fontId="10" fillId="0" borderId="3" xfId="0" applyFont="1" applyFill="1" applyBorder="1"/>
    <xf numFmtId="43" fontId="11" fillId="2" borderId="1" xfId="1" applyFont="1" applyFill="1" applyBorder="1"/>
    <xf numFmtId="0" fontId="0" fillId="0" borderId="3" xfId="0" applyFill="1" applyBorder="1"/>
    <xf numFmtId="43" fontId="11" fillId="0" borderId="3" xfId="1" applyFont="1" applyFill="1" applyBorder="1"/>
    <xf numFmtId="0" fontId="7" fillId="4" borderId="1" xfId="0" applyFont="1" applyFill="1" applyBorder="1"/>
    <xf numFmtId="43" fontId="4" fillId="4" borderId="1" xfId="1" applyFont="1" applyFill="1" applyBorder="1"/>
    <xf numFmtId="14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/>
    <xf numFmtId="0" fontId="10" fillId="0" borderId="0" xfId="0" applyFont="1" applyFill="1" applyBorder="1" applyAlignment="1">
      <alignment horizontal="left"/>
    </xf>
    <xf numFmtId="43" fontId="4" fillId="3" borderId="1" xfId="0" applyNumberFormat="1" applyFont="1" applyFill="1" applyBorder="1"/>
    <xf numFmtId="0" fontId="7" fillId="5" borderId="1" xfId="0" applyFont="1" applyFill="1" applyBorder="1"/>
    <xf numFmtId="43" fontId="4" fillId="5" borderId="1" xfId="1" applyFont="1" applyFill="1" applyBorder="1"/>
    <xf numFmtId="0" fontId="14" fillId="0" borderId="0" xfId="0" applyFont="1"/>
    <xf numFmtId="164" fontId="0" fillId="0" borderId="0" xfId="0" applyNumberFormat="1"/>
    <xf numFmtId="0" fontId="3" fillId="0" borderId="0" xfId="0" applyFont="1"/>
    <xf numFmtId="0" fontId="15" fillId="0" borderId="0" xfId="0" applyFont="1"/>
    <xf numFmtId="0" fontId="6" fillId="0" borderId="0" xfId="0" applyFont="1"/>
    <xf numFmtId="0" fontId="9" fillId="2" borderId="1" xfId="0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1" xfId="0" applyFont="1" applyBorder="1"/>
    <xf numFmtId="43" fontId="18" fillId="0" borderId="1" xfId="1" applyFont="1" applyBorder="1"/>
    <xf numFmtId="43" fontId="18" fillId="0" borderId="1" xfId="1" applyFont="1" applyBorder="1" applyAlignment="1">
      <alignment horizontal="right"/>
    </xf>
    <xf numFmtId="0" fontId="19" fillId="0" borderId="1" xfId="0" applyFont="1" applyBorder="1"/>
    <xf numFmtId="43" fontId="19" fillId="0" borderId="1" xfId="1" applyFont="1" applyBorder="1"/>
    <xf numFmtId="0" fontId="19" fillId="2" borderId="1" xfId="0" applyFont="1" applyFill="1" applyBorder="1"/>
    <xf numFmtId="43" fontId="18" fillId="2" borderId="1" xfId="1" applyFont="1" applyFill="1" applyBorder="1"/>
    <xf numFmtId="0" fontId="19" fillId="6" borderId="1" xfId="0" applyFont="1" applyFill="1" applyBorder="1"/>
    <xf numFmtId="0" fontId="18" fillId="6" borderId="1" xfId="0" applyFont="1" applyFill="1" applyBorder="1"/>
    <xf numFmtId="43" fontId="18" fillId="6" borderId="1" xfId="1" applyFont="1" applyFill="1" applyBorder="1"/>
    <xf numFmtId="0" fontId="11" fillId="0" borderId="1" xfId="0" applyFont="1" applyFill="1" applyBorder="1"/>
    <xf numFmtId="165" fontId="4" fillId="5" borderId="1" xfId="1" applyNumberFormat="1" applyFont="1" applyFill="1" applyBorder="1"/>
    <xf numFmtId="165" fontId="11" fillId="0" borderId="1" xfId="1" applyNumberFormat="1" applyFont="1" applyFill="1" applyBorder="1"/>
    <xf numFmtId="41" fontId="11" fillId="0" borderId="1" xfId="1" applyNumberFormat="1" applyFont="1" applyFill="1" applyBorder="1"/>
    <xf numFmtId="0" fontId="10" fillId="7" borderId="1" xfId="0" applyFont="1" applyFill="1" applyBorder="1"/>
    <xf numFmtId="10" fontId="0" fillId="0" borderId="0" xfId="0" applyNumberFormat="1" applyFill="1"/>
    <xf numFmtId="43" fontId="9" fillId="8" borderId="1" xfId="1" applyFont="1" applyFill="1" applyBorder="1" applyAlignment="1">
      <alignment horizontal="center" vertical="center" wrapText="1"/>
    </xf>
    <xf numFmtId="43" fontId="4" fillId="8" borderId="1" xfId="1" applyFont="1" applyFill="1" applyBorder="1"/>
    <xf numFmtId="43" fontId="4" fillId="8" borderId="1" xfId="0" applyNumberFormat="1" applyFont="1" applyFill="1" applyBorder="1"/>
    <xf numFmtId="0" fontId="10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/>
    <xf numFmtId="0" fontId="12" fillId="0" borderId="0" xfId="0" applyFont="1"/>
    <xf numFmtId="0" fontId="0" fillId="0" borderId="0" xfId="0" applyAlignment="1"/>
    <xf numFmtId="0" fontId="7" fillId="0" borderId="0" xfId="0" applyFont="1" applyFill="1" applyAlignment="1"/>
    <xf numFmtId="43" fontId="0" fillId="0" borderId="0" xfId="0" applyNumberFormat="1"/>
    <xf numFmtId="0" fontId="10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43" fontId="9" fillId="2" borderId="1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zoomScale="89" zoomScaleNormal="89" workbookViewId="0">
      <pane xSplit="1" ySplit="6" topLeftCell="B34" activePane="bottomRight" state="frozen"/>
      <selection pane="topRight" activeCell="B1" sqref="B1"/>
      <selection pane="bottomLeft" activeCell="A7" sqref="A7"/>
      <selection pane="bottomRight" activeCell="E64" sqref="E64"/>
    </sheetView>
  </sheetViews>
  <sheetFormatPr defaultRowHeight="15" x14ac:dyDescent="0.25"/>
  <cols>
    <col min="1" max="1" width="52" customWidth="1"/>
    <col min="2" max="3" width="19" customWidth="1"/>
    <col min="4" max="4" width="18" customWidth="1"/>
    <col min="5" max="5" width="10.140625" bestFit="1" customWidth="1"/>
  </cols>
  <sheetData>
    <row r="1" spans="1:5" hidden="1" x14ac:dyDescent="0.25">
      <c r="B1" s="1"/>
      <c r="C1" s="1"/>
      <c r="D1" s="2"/>
    </row>
    <row r="2" spans="1:5" hidden="1" x14ac:dyDescent="0.25">
      <c r="B2" s="1"/>
      <c r="C2" s="1"/>
      <c r="D2" s="2"/>
    </row>
    <row r="3" spans="1:5" ht="15.75" x14ac:dyDescent="0.25">
      <c r="A3" s="60" t="s">
        <v>92</v>
      </c>
      <c r="B3" s="60"/>
      <c r="C3" s="56"/>
      <c r="D3" s="2"/>
    </row>
    <row r="4" spans="1:5" ht="15.75" x14ac:dyDescent="0.25">
      <c r="A4" s="62" t="s">
        <v>0</v>
      </c>
      <c r="B4" s="62"/>
      <c r="C4" s="55"/>
      <c r="D4" s="51"/>
    </row>
    <row r="5" spans="1:5" ht="15.75" x14ac:dyDescent="0.25">
      <c r="A5" s="3"/>
      <c r="B5" s="4"/>
      <c r="C5" s="4"/>
    </row>
    <row r="6" spans="1:5" ht="54.6" customHeight="1" x14ac:dyDescent="0.25">
      <c r="A6" s="5" t="s">
        <v>1</v>
      </c>
      <c r="B6" s="5" t="s">
        <v>78</v>
      </c>
      <c r="C6" s="52" t="s">
        <v>91</v>
      </c>
      <c r="D6" s="5" t="s">
        <v>86</v>
      </c>
    </row>
    <row r="7" spans="1:5" ht="15.75" hidden="1" x14ac:dyDescent="0.25">
      <c r="A7" s="6" t="s">
        <v>2</v>
      </c>
      <c r="B7" s="49">
        <v>0</v>
      </c>
      <c r="C7" s="49"/>
      <c r="D7" s="49">
        <v>0</v>
      </c>
    </row>
    <row r="8" spans="1:5" ht="15.75" x14ac:dyDescent="0.25">
      <c r="A8" s="6" t="s">
        <v>3</v>
      </c>
      <c r="B8" s="8">
        <v>345</v>
      </c>
      <c r="C8" s="8">
        <v>352</v>
      </c>
      <c r="D8" s="8">
        <v>350</v>
      </c>
    </row>
    <row r="9" spans="1:5" ht="15.75" x14ac:dyDescent="0.25">
      <c r="A9" s="6" t="s">
        <v>4</v>
      </c>
      <c r="B9" s="8">
        <v>599</v>
      </c>
      <c r="C9" s="8">
        <v>361</v>
      </c>
      <c r="D9" s="8">
        <v>320</v>
      </c>
    </row>
    <row r="10" spans="1:5" ht="15.75" x14ac:dyDescent="0.25">
      <c r="A10" s="6" t="s">
        <v>5</v>
      </c>
      <c r="B10" s="8">
        <v>921</v>
      </c>
      <c r="C10" s="8">
        <v>458</v>
      </c>
      <c r="D10" s="8">
        <v>400</v>
      </c>
    </row>
    <row r="11" spans="1:5" ht="15.75" x14ac:dyDescent="0.25">
      <c r="A11" s="50" t="s">
        <v>6</v>
      </c>
      <c r="B11" s="8">
        <v>240</v>
      </c>
      <c r="C11" s="8">
        <v>223</v>
      </c>
      <c r="D11" s="8">
        <v>240</v>
      </c>
    </row>
    <row r="12" spans="1:5" ht="15.75" x14ac:dyDescent="0.25">
      <c r="A12" s="50" t="s">
        <v>7</v>
      </c>
      <c r="B12" s="8">
        <v>102</v>
      </c>
      <c r="C12" s="8">
        <v>7</v>
      </c>
      <c r="D12" s="8">
        <v>35</v>
      </c>
    </row>
    <row r="13" spans="1:5" ht="15.75" x14ac:dyDescent="0.25">
      <c r="A13" s="50" t="s">
        <v>8</v>
      </c>
      <c r="B13" s="8">
        <v>322</v>
      </c>
      <c r="C13" s="8">
        <v>31</v>
      </c>
      <c r="D13" s="8">
        <v>100</v>
      </c>
      <c r="E13" s="61"/>
    </row>
    <row r="14" spans="1:5" ht="15.75" x14ac:dyDescent="0.25">
      <c r="A14" s="6" t="s">
        <v>9</v>
      </c>
      <c r="B14" s="8">
        <v>173</v>
      </c>
      <c r="C14" s="8">
        <v>357</v>
      </c>
      <c r="D14" s="8">
        <v>250</v>
      </c>
    </row>
    <row r="15" spans="1:5" ht="15.75" x14ac:dyDescent="0.25">
      <c r="A15" s="6" t="s">
        <v>10</v>
      </c>
      <c r="B15" s="8">
        <v>276</v>
      </c>
      <c r="C15" s="8">
        <v>35</v>
      </c>
      <c r="D15" s="8">
        <v>180</v>
      </c>
    </row>
    <row r="16" spans="1:5" ht="15.75" x14ac:dyDescent="0.25">
      <c r="A16" s="6" t="s">
        <v>11</v>
      </c>
      <c r="B16" s="8">
        <v>700</v>
      </c>
      <c r="C16" s="8">
        <v>905</v>
      </c>
      <c r="D16" s="8">
        <v>700</v>
      </c>
    </row>
    <row r="17" spans="1:4" ht="15.75" x14ac:dyDescent="0.25">
      <c r="A17" s="6" t="s">
        <v>12</v>
      </c>
      <c r="B17" s="8">
        <v>173</v>
      </c>
      <c r="C17" s="8">
        <v>84</v>
      </c>
      <c r="D17" s="8">
        <v>88</v>
      </c>
    </row>
    <row r="18" spans="1:4" ht="15.75" x14ac:dyDescent="0.25">
      <c r="A18" s="6" t="s">
        <v>13</v>
      </c>
      <c r="B18" s="8">
        <v>41</v>
      </c>
      <c r="C18" s="8">
        <v>41</v>
      </c>
      <c r="D18" s="8">
        <v>41</v>
      </c>
    </row>
    <row r="19" spans="1:4" ht="15.75" x14ac:dyDescent="0.25">
      <c r="A19" s="6" t="s">
        <v>14</v>
      </c>
      <c r="B19" s="8">
        <v>69</v>
      </c>
      <c r="C19" s="8">
        <v>43</v>
      </c>
      <c r="D19" s="8">
        <v>50</v>
      </c>
    </row>
    <row r="20" spans="1:4" ht="15.75" x14ac:dyDescent="0.25">
      <c r="A20" s="6" t="s">
        <v>15</v>
      </c>
      <c r="B20" s="48">
        <v>0</v>
      </c>
      <c r="C20" s="48">
        <v>0</v>
      </c>
      <c r="D20" s="48">
        <v>0</v>
      </c>
    </row>
    <row r="21" spans="1:4" ht="15.75" x14ac:dyDescent="0.25">
      <c r="A21" s="6" t="s">
        <v>16</v>
      </c>
      <c r="B21" s="8">
        <v>115</v>
      </c>
      <c r="C21" s="8">
        <v>91</v>
      </c>
      <c r="D21" s="8">
        <v>100</v>
      </c>
    </row>
    <row r="22" spans="1:4" ht="15.75" x14ac:dyDescent="0.25">
      <c r="A22" s="50" t="s">
        <v>17</v>
      </c>
      <c r="B22" s="8">
        <v>91</v>
      </c>
      <c r="C22" s="8">
        <v>9</v>
      </c>
      <c r="D22" s="8">
        <v>20</v>
      </c>
    </row>
    <row r="23" spans="1:4" ht="15.75" x14ac:dyDescent="0.25">
      <c r="A23" s="6" t="s">
        <v>18</v>
      </c>
      <c r="B23" s="8">
        <v>925</v>
      </c>
      <c r="C23" s="8">
        <v>277</v>
      </c>
      <c r="D23" s="8">
        <v>300</v>
      </c>
    </row>
    <row r="24" spans="1:4" ht="15.75" x14ac:dyDescent="0.25">
      <c r="A24" s="6" t="s">
        <v>19</v>
      </c>
      <c r="B24" s="8">
        <v>98</v>
      </c>
      <c r="C24" s="8">
        <v>36</v>
      </c>
      <c r="D24" s="8">
        <v>45</v>
      </c>
    </row>
    <row r="25" spans="1:4" ht="15.75" x14ac:dyDescent="0.25">
      <c r="A25" s="6" t="s">
        <v>20</v>
      </c>
      <c r="B25" s="8">
        <v>4029</v>
      </c>
      <c r="C25" s="8">
        <f>3515-277-36-269</f>
        <v>2933</v>
      </c>
      <c r="D25" s="8">
        <v>2555</v>
      </c>
    </row>
    <row r="26" spans="1:4" ht="15.75" x14ac:dyDescent="0.25">
      <c r="A26" s="6" t="s">
        <v>21</v>
      </c>
      <c r="B26" s="7">
        <v>5</v>
      </c>
      <c r="C26" s="7">
        <v>226</v>
      </c>
      <c r="D26" s="7">
        <v>85</v>
      </c>
    </row>
    <row r="27" spans="1:4" ht="15.75" x14ac:dyDescent="0.25">
      <c r="A27" s="6" t="s">
        <v>22</v>
      </c>
      <c r="B27" s="7">
        <v>75</v>
      </c>
      <c r="C27" s="7">
        <v>82</v>
      </c>
      <c r="D27" s="7">
        <v>86</v>
      </c>
    </row>
    <row r="28" spans="1:4" ht="15.75" x14ac:dyDescent="0.25">
      <c r="A28" s="6" t="s">
        <v>23</v>
      </c>
      <c r="B28" s="7">
        <v>46</v>
      </c>
      <c r="C28" s="7">
        <v>42</v>
      </c>
      <c r="D28" s="7">
        <v>45</v>
      </c>
    </row>
    <row r="29" spans="1:4" ht="15.75" x14ac:dyDescent="0.25">
      <c r="A29" s="6" t="s">
        <v>24</v>
      </c>
      <c r="B29" s="7">
        <v>86</v>
      </c>
      <c r="C29" s="7">
        <v>66</v>
      </c>
      <c r="D29" s="7">
        <v>70</v>
      </c>
    </row>
    <row r="30" spans="1:4" ht="15.75" x14ac:dyDescent="0.25">
      <c r="A30" s="6" t="s">
        <v>25</v>
      </c>
      <c r="B30" s="48">
        <v>0</v>
      </c>
      <c r="C30" s="48">
        <v>329</v>
      </c>
      <c r="D30" s="48">
        <v>0</v>
      </c>
    </row>
    <row r="31" spans="1:4" ht="15.75" x14ac:dyDescent="0.25">
      <c r="A31" s="6" t="s">
        <v>26</v>
      </c>
      <c r="B31" s="7">
        <v>545</v>
      </c>
      <c r="C31" s="7">
        <v>521</v>
      </c>
      <c r="D31" s="7">
        <v>487</v>
      </c>
    </row>
    <row r="32" spans="1:4" ht="15.75" x14ac:dyDescent="0.25">
      <c r="A32" s="11" t="s">
        <v>27</v>
      </c>
      <c r="B32" s="12">
        <f>SUM(B7:B31)</f>
        <v>9976</v>
      </c>
      <c r="C32" s="53">
        <f>SUM(C7:C31)</f>
        <v>7509</v>
      </c>
      <c r="D32" s="12">
        <f>SUM(D7:D31)</f>
        <v>6547</v>
      </c>
    </row>
    <row r="33" spans="1:6" ht="15.75" x14ac:dyDescent="0.25">
      <c r="A33" s="13" t="s">
        <v>28</v>
      </c>
      <c r="B33" s="14">
        <v>27253</v>
      </c>
      <c r="C33" s="14">
        <v>28512</v>
      </c>
      <c r="D33" s="14">
        <v>27421</v>
      </c>
    </row>
    <row r="34" spans="1:6" ht="15.75" x14ac:dyDescent="0.25">
      <c r="A34" s="6" t="s">
        <v>29</v>
      </c>
      <c r="B34" s="7">
        <v>250</v>
      </c>
      <c r="C34" s="7">
        <v>198</v>
      </c>
      <c r="D34" s="7">
        <v>220</v>
      </c>
    </row>
    <row r="35" spans="1:6" ht="15.75" x14ac:dyDescent="0.25">
      <c r="A35" s="6" t="s">
        <v>30</v>
      </c>
      <c r="B35" s="7">
        <v>2163</v>
      </c>
      <c r="C35" s="7">
        <v>2237</v>
      </c>
      <c r="D35" s="7">
        <v>1950</v>
      </c>
    </row>
    <row r="36" spans="1:6" ht="15.75" x14ac:dyDescent="0.25">
      <c r="A36" s="6" t="s">
        <v>31</v>
      </c>
      <c r="B36" s="7">
        <v>30</v>
      </c>
      <c r="C36" s="7">
        <v>85</v>
      </c>
      <c r="D36" s="7">
        <v>50</v>
      </c>
    </row>
    <row r="37" spans="1:6" ht="15.75" x14ac:dyDescent="0.25">
      <c r="A37" s="6" t="s">
        <v>32</v>
      </c>
      <c r="B37" s="7">
        <v>9666</v>
      </c>
      <c r="C37" s="7">
        <v>9608</v>
      </c>
      <c r="D37" s="7">
        <v>9620</v>
      </c>
      <c r="F37" s="61"/>
    </row>
    <row r="38" spans="1:6" ht="15.75" x14ac:dyDescent="0.25">
      <c r="A38" s="6" t="s">
        <v>33</v>
      </c>
      <c r="B38" s="15">
        <v>530</v>
      </c>
      <c r="C38" s="15">
        <v>572</v>
      </c>
      <c r="D38" s="15">
        <v>564</v>
      </c>
      <c r="E38" s="61"/>
    </row>
    <row r="39" spans="1:6" ht="15.75" x14ac:dyDescent="0.25">
      <c r="A39" s="6" t="s">
        <v>34</v>
      </c>
      <c r="B39" s="7">
        <v>345</v>
      </c>
      <c r="C39" s="7">
        <v>349</v>
      </c>
      <c r="D39" s="7">
        <v>345</v>
      </c>
    </row>
    <row r="40" spans="1:6" ht="15.75" x14ac:dyDescent="0.25">
      <c r="A40" s="16" t="s">
        <v>35</v>
      </c>
      <c r="B40" s="7">
        <v>300</v>
      </c>
      <c r="C40" s="7">
        <v>766</v>
      </c>
      <c r="D40" s="7">
        <v>752</v>
      </c>
    </row>
    <row r="41" spans="1:6" ht="46.5" customHeight="1" x14ac:dyDescent="0.25">
      <c r="A41" s="11" t="s">
        <v>36</v>
      </c>
      <c r="B41" s="12">
        <f>SUM(B33:B40)</f>
        <v>40537</v>
      </c>
      <c r="C41" s="53">
        <f>SUM(C33:C40)</f>
        <v>42327</v>
      </c>
      <c r="D41" s="12">
        <f>SUM(D33:D40)</f>
        <v>40922</v>
      </c>
    </row>
    <row r="42" spans="1:6" ht="15.75" hidden="1" x14ac:dyDescent="0.25">
      <c r="A42" s="16" t="s">
        <v>37</v>
      </c>
      <c r="B42" s="17"/>
      <c r="C42" s="17"/>
      <c r="D42" s="17"/>
    </row>
    <row r="43" spans="1:6" x14ac:dyDescent="0.25">
      <c r="A43" s="18" t="s">
        <v>38</v>
      </c>
      <c r="B43" s="19">
        <v>-30</v>
      </c>
      <c r="C43" s="19"/>
      <c r="D43" s="19"/>
    </row>
    <row r="44" spans="1:6" x14ac:dyDescent="0.25">
      <c r="A44" s="18" t="s">
        <v>73</v>
      </c>
      <c r="B44" s="19"/>
      <c r="C44" s="19"/>
      <c r="D44" s="19"/>
    </row>
    <row r="45" spans="1:6" ht="15.75" x14ac:dyDescent="0.25">
      <c r="A45" s="20" t="s">
        <v>39</v>
      </c>
      <c r="B45" s="21">
        <f>B32+B41+B42+B43</f>
        <v>50483</v>
      </c>
      <c r="C45" s="53">
        <f>C32+C41+C43+C44</f>
        <v>49836</v>
      </c>
      <c r="D45" s="21">
        <f>D32+D41+D42+D43</f>
        <v>47469</v>
      </c>
    </row>
    <row r="46" spans="1:6" x14ac:dyDescent="0.25">
      <c r="A46" s="22"/>
      <c r="B46" s="9"/>
      <c r="C46" s="9"/>
      <c r="D46" s="9"/>
    </row>
    <row r="47" spans="1:6" ht="15.75" x14ac:dyDescent="0.25">
      <c r="A47" s="23"/>
      <c r="B47" s="24"/>
      <c r="C47" s="24"/>
      <c r="D47" s="24"/>
    </row>
    <row r="48" spans="1:6" ht="54.6" customHeight="1" x14ac:dyDescent="0.25">
      <c r="A48" s="5" t="s">
        <v>1</v>
      </c>
      <c r="B48" s="5" t="s">
        <v>78</v>
      </c>
      <c r="C48" s="52" t="s">
        <v>91</v>
      </c>
      <c r="D48" s="5" t="s">
        <v>86</v>
      </c>
    </row>
    <row r="49" spans="1:4" ht="15.75" x14ac:dyDescent="0.25">
      <c r="A49" s="6" t="s">
        <v>40</v>
      </c>
      <c r="B49" s="7">
        <v>346</v>
      </c>
      <c r="C49" s="7">
        <v>374</v>
      </c>
      <c r="D49" s="7">
        <v>380</v>
      </c>
    </row>
    <row r="50" spans="1:4" ht="15.75" x14ac:dyDescent="0.25">
      <c r="A50" s="6" t="s">
        <v>41</v>
      </c>
      <c r="B50" s="7">
        <v>1079</v>
      </c>
      <c r="C50" s="7">
        <v>886</v>
      </c>
      <c r="D50" s="7">
        <v>910</v>
      </c>
    </row>
    <row r="51" spans="1:4" x14ac:dyDescent="0.25">
      <c r="A51" s="10" t="s">
        <v>42</v>
      </c>
      <c r="B51" s="48"/>
      <c r="C51" s="48"/>
      <c r="D51" s="48"/>
    </row>
    <row r="52" spans="1:4" x14ac:dyDescent="0.25">
      <c r="A52" s="10" t="s">
        <v>43</v>
      </c>
      <c r="B52" s="48"/>
      <c r="C52" s="48">
        <v>15</v>
      </c>
      <c r="D52" s="48"/>
    </row>
    <row r="53" spans="1:4" x14ac:dyDescent="0.25">
      <c r="A53" s="10" t="s">
        <v>44</v>
      </c>
      <c r="B53" s="48">
        <v>1249</v>
      </c>
      <c r="C53" s="48">
        <v>1611</v>
      </c>
      <c r="D53" s="48">
        <v>1210</v>
      </c>
    </row>
    <row r="54" spans="1:4" x14ac:dyDescent="0.25">
      <c r="A54" s="10" t="s">
        <v>45</v>
      </c>
      <c r="B54" s="7">
        <v>424</v>
      </c>
      <c r="C54" s="7"/>
      <c r="D54" s="7"/>
    </row>
    <row r="55" spans="1:4" x14ac:dyDescent="0.25">
      <c r="A55" s="10" t="s">
        <v>46</v>
      </c>
      <c r="B55" s="7">
        <v>285</v>
      </c>
      <c r="C55" s="7"/>
      <c r="D55" s="7"/>
    </row>
    <row r="56" spans="1:4" x14ac:dyDescent="0.25">
      <c r="A56" s="10" t="s">
        <v>47</v>
      </c>
      <c r="B56" s="8">
        <v>355</v>
      </c>
      <c r="C56" s="8">
        <v>349</v>
      </c>
      <c r="D56" s="8">
        <v>356</v>
      </c>
    </row>
    <row r="57" spans="1:4" ht="15.75" x14ac:dyDescent="0.25">
      <c r="A57" s="6" t="s">
        <v>48</v>
      </c>
      <c r="B57" s="7">
        <v>466</v>
      </c>
      <c r="C57" s="7"/>
      <c r="D57" s="7"/>
    </row>
    <row r="58" spans="1:4" ht="15.75" x14ac:dyDescent="0.25">
      <c r="A58" s="6" t="s">
        <v>49</v>
      </c>
      <c r="B58" s="8">
        <v>2607</v>
      </c>
      <c r="C58" s="8">
        <v>2657</v>
      </c>
      <c r="D58" s="8">
        <v>2750</v>
      </c>
    </row>
    <row r="59" spans="1:4" ht="15.75" x14ac:dyDescent="0.25">
      <c r="A59" s="6" t="s">
        <v>50</v>
      </c>
      <c r="B59" s="8">
        <v>500</v>
      </c>
      <c r="C59" s="8">
        <v>460</v>
      </c>
      <c r="D59" s="8">
        <v>430</v>
      </c>
    </row>
    <row r="60" spans="1:4" ht="15.75" x14ac:dyDescent="0.25">
      <c r="A60" s="6" t="s">
        <v>74</v>
      </c>
      <c r="B60" s="8"/>
      <c r="C60" s="8"/>
      <c r="D60" s="8"/>
    </row>
    <row r="61" spans="1:4" ht="15.75" x14ac:dyDescent="0.25">
      <c r="A61" s="6" t="s">
        <v>51</v>
      </c>
      <c r="B61" s="8"/>
      <c r="C61" s="8"/>
      <c r="D61" s="8"/>
    </row>
    <row r="62" spans="1:4" ht="15.75" x14ac:dyDescent="0.25">
      <c r="A62" s="11" t="s">
        <v>52</v>
      </c>
      <c r="B62" s="12">
        <f>SUM(B49:B61)</f>
        <v>7311</v>
      </c>
      <c r="C62" s="53">
        <f>SUM(C49:C61)</f>
        <v>6352</v>
      </c>
      <c r="D62" s="12">
        <f>SUM(D49:D61)</f>
        <v>6036</v>
      </c>
    </row>
    <row r="63" spans="1:4" ht="15.75" x14ac:dyDescent="0.25">
      <c r="A63" s="6" t="s">
        <v>80</v>
      </c>
      <c r="B63" s="8">
        <v>26498</v>
      </c>
      <c r="C63" s="8">
        <v>26498</v>
      </c>
      <c r="D63" s="8">
        <v>27513</v>
      </c>
    </row>
    <row r="64" spans="1:4" ht="15.75" x14ac:dyDescent="0.25">
      <c r="A64" s="6" t="s">
        <v>54</v>
      </c>
      <c r="B64" s="8">
        <v>4890</v>
      </c>
      <c r="C64" s="8">
        <f>4548+18</f>
        <v>4566</v>
      </c>
      <c r="D64" s="8">
        <v>4670</v>
      </c>
    </row>
    <row r="65" spans="1:6" ht="15.75" x14ac:dyDescent="0.25">
      <c r="A65" s="6" t="s">
        <v>55</v>
      </c>
      <c r="B65" s="8">
        <v>0</v>
      </c>
      <c r="C65" s="8"/>
      <c r="D65" s="8"/>
    </row>
    <row r="66" spans="1:6" ht="15.75" x14ac:dyDescent="0.25">
      <c r="A66" s="6" t="s">
        <v>56</v>
      </c>
      <c r="B66" s="8">
        <v>3062</v>
      </c>
      <c r="C66" s="8">
        <v>3079</v>
      </c>
      <c r="D66" s="8">
        <v>0</v>
      </c>
    </row>
    <row r="67" spans="1:6" ht="15.75" x14ac:dyDescent="0.25">
      <c r="A67" s="6" t="s">
        <v>81</v>
      </c>
      <c r="B67" s="8">
        <v>8722</v>
      </c>
      <c r="C67" s="8">
        <f>3062+3</f>
        <v>3065</v>
      </c>
      <c r="D67" s="8">
        <f>2537+509+1328+1000</f>
        <v>5374</v>
      </c>
    </row>
    <row r="68" spans="1:6" ht="15.75" x14ac:dyDescent="0.25">
      <c r="A68" s="6" t="s">
        <v>57</v>
      </c>
      <c r="B68" s="8">
        <v>0</v>
      </c>
      <c r="C68" s="8">
        <v>7146</v>
      </c>
      <c r="D68" s="8">
        <f>3790+86</f>
        <v>3876</v>
      </c>
    </row>
    <row r="69" spans="1:6" ht="15.75" x14ac:dyDescent="0.25">
      <c r="A69" s="11" t="s">
        <v>58</v>
      </c>
      <c r="B69" s="25">
        <f>SUM(B63:B68)</f>
        <v>43172</v>
      </c>
      <c r="C69" s="54">
        <f>SUM(C63:C68)</f>
        <v>44354</v>
      </c>
      <c r="D69" s="25">
        <f>SUM(D63:D68)</f>
        <v>41433</v>
      </c>
    </row>
    <row r="70" spans="1:6" ht="15.75" x14ac:dyDescent="0.25">
      <c r="A70" s="20" t="s">
        <v>59</v>
      </c>
      <c r="B70" s="21">
        <f>B69+B62</f>
        <v>50483</v>
      </c>
      <c r="C70" s="53">
        <f>C69+C62</f>
        <v>50706</v>
      </c>
      <c r="D70" s="21">
        <f>D69+D62</f>
        <v>47469</v>
      </c>
    </row>
    <row r="71" spans="1:6" ht="15.75" x14ac:dyDescent="0.25">
      <c r="A71" s="26" t="s">
        <v>60</v>
      </c>
      <c r="B71" s="47">
        <f>B70-B45</f>
        <v>0</v>
      </c>
      <c r="C71" s="47">
        <f>C70-C45</f>
        <v>870</v>
      </c>
      <c r="D71" s="47">
        <f>D70-D45</f>
        <v>0</v>
      </c>
    </row>
    <row r="73" spans="1:6" x14ac:dyDescent="0.25">
      <c r="A73" s="28" t="s">
        <v>61</v>
      </c>
      <c r="B73" s="29"/>
      <c r="C73" s="29"/>
    </row>
    <row r="75" spans="1:6" x14ac:dyDescent="0.25">
      <c r="A75" s="30"/>
    </row>
    <row r="77" spans="1:6" x14ac:dyDescent="0.25">
      <c r="F77" s="58"/>
    </row>
    <row r="78" spans="1:6" x14ac:dyDescent="0.25">
      <c r="E78" s="30"/>
    </row>
    <row r="84" spans="1:5" x14ac:dyDescent="0.25">
      <c r="E84" s="57"/>
    </row>
    <row r="85" spans="1:5" x14ac:dyDescent="0.25">
      <c r="E85" s="30"/>
    </row>
    <row r="86" spans="1:5" x14ac:dyDescent="0.25">
      <c r="A86" s="30"/>
    </row>
    <row r="91" spans="1:5" x14ac:dyDescent="0.25">
      <c r="A91" s="30"/>
    </row>
    <row r="92" spans="1:5" x14ac:dyDescent="0.25">
      <c r="A92" s="31"/>
    </row>
  </sheetData>
  <mergeCells count="1">
    <mergeCell ref="A4:B4"/>
  </mergeCells>
  <pageMargins left="0.31496062992125984" right="0.31496062992125984" top="0.19685039370078741" bottom="0.19685039370078741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>
      <selection activeCell="A15" sqref="A15"/>
    </sheetView>
  </sheetViews>
  <sheetFormatPr defaultRowHeight="15" x14ac:dyDescent="0.25"/>
  <cols>
    <col min="1" max="1" width="54.28515625" bestFit="1" customWidth="1"/>
    <col min="2" max="2" width="19" customWidth="1"/>
    <col min="3" max="3" width="17.28515625" customWidth="1"/>
    <col min="4" max="4" width="18.28515625" customWidth="1"/>
    <col min="5" max="5" width="12.85546875" bestFit="1" customWidth="1"/>
  </cols>
  <sheetData>
    <row r="1" spans="1:4" ht="15.75" x14ac:dyDescent="0.25">
      <c r="A1" s="63" t="s">
        <v>85</v>
      </c>
      <c r="B1" s="63"/>
    </row>
    <row r="2" spans="1:4" x14ac:dyDescent="0.25">
      <c r="C2" s="59"/>
    </row>
    <row r="3" spans="1:4" x14ac:dyDescent="0.25">
      <c r="B3" s="64" t="s">
        <v>86</v>
      </c>
    </row>
    <row r="4" spans="1:4" x14ac:dyDescent="0.25">
      <c r="B4" s="64"/>
    </row>
    <row r="5" spans="1:4" x14ac:dyDescent="0.25">
      <c r="A5" s="41" t="s">
        <v>87</v>
      </c>
      <c r="B5" s="42">
        <v>862095</v>
      </c>
    </row>
    <row r="6" spans="1:4" x14ac:dyDescent="0.25">
      <c r="A6" s="36"/>
      <c r="B6" s="36"/>
    </row>
    <row r="7" spans="1:4" x14ac:dyDescent="0.25">
      <c r="A7" s="43" t="s">
        <v>88</v>
      </c>
      <c r="B7" s="44"/>
    </row>
    <row r="8" spans="1:4" x14ac:dyDescent="0.25">
      <c r="A8" s="36" t="s">
        <v>69</v>
      </c>
      <c r="B8" s="37">
        <v>274210</v>
      </c>
      <c r="D8" s="29"/>
    </row>
    <row r="9" spans="1:4" x14ac:dyDescent="0.25">
      <c r="A9" s="36"/>
      <c r="B9" s="37"/>
    </row>
    <row r="10" spans="1:4" x14ac:dyDescent="0.25">
      <c r="A10" s="43" t="s">
        <v>90</v>
      </c>
      <c r="B10" s="45"/>
    </row>
    <row r="11" spans="1:4" x14ac:dyDescent="0.25">
      <c r="A11" s="36" t="s">
        <v>70</v>
      </c>
      <c r="B11" s="37">
        <v>346200</v>
      </c>
      <c r="D11" s="29"/>
    </row>
    <row r="12" spans="1:4" x14ac:dyDescent="0.25">
      <c r="A12" s="36" t="s">
        <v>71</v>
      </c>
      <c r="B12" s="38">
        <f>B8/2</f>
        <v>137105</v>
      </c>
    </row>
    <row r="13" spans="1:4" x14ac:dyDescent="0.25">
      <c r="A13" s="39" t="s">
        <v>89</v>
      </c>
      <c r="B13" s="40">
        <f>B5+B8-B11-B12</f>
        <v>653000</v>
      </c>
    </row>
    <row r="14" spans="1:4" x14ac:dyDescent="0.25">
      <c r="A14" s="35"/>
      <c r="B14" s="35"/>
    </row>
  </sheetData>
  <mergeCells count="2">
    <mergeCell ref="A1:B1"/>
    <mergeCell ref="B3:B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B7" sqref="B7"/>
    </sheetView>
  </sheetViews>
  <sheetFormatPr defaultRowHeight="15" x14ac:dyDescent="0.25"/>
  <cols>
    <col min="1" max="1" width="59.28515625" customWidth="1"/>
    <col min="2" max="2" width="19.28515625" customWidth="1"/>
    <col min="3" max="3" width="19.85546875" customWidth="1"/>
    <col min="4" max="4" width="17.85546875" customWidth="1"/>
  </cols>
  <sheetData>
    <row r="1" spans="1:4" ht="15.75" x14ac:dyDescent="0.25">
      <c r="A1" s="32"/>
      <c r="B1" s="1"/>
      <c r="C1" s="1"/>
      <c r="D1" s="1"/>
    </row>
    <row r="2" spans="1:4" x14ac:dyDescent="0.25">
      <c r="B2" s="1"/>
      <c r="C2" s="1"/>
      <c r="D2" s="1"/>
    </row>
    <row r="3" spans="1:4" ht="15.75" x14ac:dyDescent="0.25">
      <c r="A3" s="63" t="s">
        <v>75</v>
      </c>
      <c r="B3" s="63"/>
      <c r="C3" s="63"/>
      <c r="D3" s="63"/>
    </row>
    <row r="4" spans="1:4" ht="15.75" x14ac:dyDescent="0.25">
      <c r="A4" s="65" t="s">
        <v>68</v>
      </c>
      <c r="B4" s="65"/>
      <c r="C4" s="65"/>
      <c r="D4" s="65"/>
    </row>
    <row r="5" spans="1:4" ht="15.75" x14ac:dyDescent="0.25">
      <c r="A5" s="3"/>
      <c r="B5" s="4"/>
      <c r="C5" s="4"/>
      <c r="D5" s="4"/>
    </row>
    <row r="6" spans="1:4" x14ac:dyDescent="0.25">
      <c r="A6" s="33" t="s">
        <v>1</v>
      </c>
      <c r="B6" s="34" t="s">
        <v>76</v>
      </c>
      <c r="C6" s="34" t="s">
        <v>72</v>
      </c>
      <c r="D6" s="34" t="s">
        <v>77</v>
      </c>
    </row>
    <row r="7" spans="1:4" ht="15.75" x14ac:dyDescent="0.25">
      <c r="A7" s="6" t="s">
        <v>62</v>
      </c>
      <c r="B7" s="8">
        <v>1675</v>
      </c>
      <c r="C7" s="8">
        <v>1500</v>
      </c>
      <c r="D7" s="8">
        <v>1500</v>
      </c>
    </row>
    <row r="8" spans="1:4" ht="15.75" x14ac:dyDescent="0.25">
      <c r="A8" s="6" t="s">
        <v>63</v>
      </c>
      <c r="B8" s="8">
        <v>486</v>
      </c>
      <c r="C8" s="8">
        <v>480</v>
      </c>
      <c r="D8" s="8">
        <v>480</v>
      </c>
    </row>
    <row r="9" spans="1:4" ht="15.75" x14ac:dyDescent="0.25">
      <c r="A9" s="6" t="s">
        <v>64</v>
      </c>
      <c r="B9" s="8">
        <v>345</v>
      </c>
      <c r="C9" s="8">
        <v>750</v>
      </c>
      <c r="D9" s="8">
        <v>250</v>
      </c>
    </row>
    <row r="10" spans="1:4" ht="15.75" x14ac:dyDescent="0.25">
      <c r="A10" s="6" t="s">
        <v>65</v>
      </c>
      <c r="B10" s="8">
        <v>5960</v>
      </c>
      <c r="C10" s="8">
        <v>5285</v>
      </c>
      <c r="D10" s="8">
        <v>5295</v>
      </c>
    </row>
    <row r="11" spans="1:4" ht="15.75" x14ac:dyDescent="0.25">
      <c r="A11" s="6" t="s">
        <v>21</v>
      </c>
      <c r="B11" s="7">
        <v>83</v>
      </c>
      <c r="C11" s="7">
        <v>85</v>
      </c>
      <c r="D11" s="7">
        <v>85</v>
      </c>
    </row>
    <row r="12" spans="1:4" ht="15.75" x14ac:dyDescent="0.25">
      <c r="A12" s="6" t="s">
        <v>24</v>
      </c>
      <c r="B12" s="7">
        <v>155</v>
      </c>
      <c r="C12" s="7">
        <v>150</v>
      </c>
      <c r="D12" s="7">
        <v>150</v>
      </c>
    </row>
    <row r="13" spans="1:4" ht="15.75" x14ac:dyDescent="0.25">
      <c r="A13" s="6" t="s">
        <v>25</v>
      </c>
      <c r="B13" s="7"/>
      <c r="C13" s="7"/>
      <c r="D13" s="7"/>
    </row>
    <row r="14" spans="1:4" ht="15.75" x14ac:dyDescent="0.25">
      <c r="A14" s="6" t="s">
        <v>26</v>
      </c>
      <c r="B14" s="7">
        <v>648</v>
      </c>
      <c r="C14" s="7">
        <v>750</v>
      </c>
      <c r="D14" s="7">
        <v>750</v>
      </c>
    </row>
    <row r="15" spans="1:4" ht="15.75" x14ac:dyDescent="0.25">
      <c r="A15" s="11" t="s">
        <v>27</v>
      </c>
      <c r="B15" s="12">
        <f>SUM(B7:B14)</f>
        <v>9352</v>
      </c>
      <c r="C15" s="12">
        <f>SUM(C7:C14)</f>
        <v>9000</v>
      </c>
      <c r="D15" s="12">
        <f>SUM(D7:D14)</f>
        <v>8510</v>
      </c>
    </row>
    <row r="16" spans="1:4" ht="15.75" x14ac:dyDescent="0.25">
      <c r="A16" s="11" t="s">
        <v>36</v>
      </c>
      <c r="B16" s="12">
        <v>38479</v>
      </c>
      <c r="C16" s="12">
        <v>38360</v>
      </c>
      <c r="D16" s="12">
        <v>38580</v>
      </c>
    </row>
    <row r="17" spans="1:4" x14ac:dyDescent="0.25">
      <c r="A17" s="46" t="s">
        <v>38</v>
      </c>
      <c r="B17" s="7">
        <v>-30</v>
      </c>
      <c r="C17" s="7">
        <v>-40</v>
      </c>
      <c r="D17" s="7">
        <v>-40</v>
      </c>
    </row>
    <row r="18" spans="1:4" ht="15.75" x14ac:dyDescent="0.25">
      <c r="A18" s="20" t="s">
        <v>39</v>
      </c>
      <c r="B18" s="21">
        <f>B15+B16+B17</f>
        <v>47801</v>
      </c>
      <c r="C18" s="21">
        <f t="shared" ref="C18:D18" si="0">C15+C16+C17</f>
        <v>47320</v>
      </c>
      <c r="D18" s="21">
        <f t="shared" si="0"/>
        <v>47050</v>
      </c>
    </row>
    <row r="19" spans="1:4" x14ac:dyDescent="0.25">
      <c r="A19" s="22"/>
      <c r="B19" s="9"/>
      <c r="C19" s="9"/>
      <c r="D19" s="9"/>
    </row>
    <row r="20" spans="1:4" ht="15.75" x14ac:dyDescent="0.25">
      <c r="A20" s="23"/>
      <c r="B20" s="24"/>
      <c r="C20" s="24"/>
      <c r="D20" s="24"/>
    </row>
    <row r="21" spans="1:4" x14ac:dyDescent="0.25">
      <c r="A21" s="33" t="s">
        <v>1</v>
      </c>
      <c r="B21" s="34" t="s">
        <v>76</v>
      </c>
      <c r="C21" s="34" t="s">
        <v>72</v>
      </c>
      <c r="D21" s="34" t="s">
        <v>77</v>
      </c>
    </row>
    <row r="22" spans="1:4" ht="15.75" x14ac:dyDescent="0.25">
      <c r="A22" s="6" t="s">
        <v>66</v>
      </c>
      <c r="B22" s="7">
        <v>750</v>
      </c>
      <c r="C22" s="7">
        <v>600</v>
      </c>
      <c r="D22" s="7">
        <v>600</v>
      </c>
    </row>
    <row r="23" spans="1:4" ht="15.75" x14ac:dyDescent="0.25">
      <c r="A23" s="6" t="s">
        <v>51</v>
      </c>
      <c r="B23" s="7">
        <v>3484</v>
      </c>
      <c r="C23" s="7">
        <v>4020</v>
      </c>
      <c r="D23" s="7">
        <v>4030</v>
      </c>
    </row>
    <row r="24" spans="1:4" ht="15.75" x14ac:dyDescent="0.25">
      <c r="A24" s="11" t="s">
        <v>52</v>
      </c>
      <c r="B24" s="12">
        <f>B22+B23</f>
        <v>4234</v>
      </c>
      <c r="C24" s="12">
        <f>SUM(C22:C23)</f>
        <v>4620</v>
      </c>
      <c r="D24" s="12">
        <v>4650</v>
      </c>
    </row>
    <row r="25" spans="1:4" ht="15.75" x14ac:dyDescent="0.25">
      <c r="A25" s="6" t="s">
        <v>53</v>
      </c>
      <c r="B25" s="7">
        <v>25489</v>
      </c>
      <c r="C25" s="7">
        <v>25700</v>
      </c>
      <c r="D25" s="7">
        <v>25900</v>
      </c>
    </row>
    <row r="26" spans="1:4" ht="15.75" x14ac:dyDescent="0.25">
      <c r="A26" s="6" t="s">
        <v>54</v>
      </c>
      <c r="B26" s="7">
        <v>6500</v>
      </c>
      <c r="C26" s="7">
        <v>7000</v>
      </c>
      <c r="D26" s="7">
        <v>6500</v>
      </c>
    </row>
    <row r="27" spans="1:4" ht="15.75" x14ac:dyDescent="0.25">
      <c r="A27" s="6" t="s">
        <v>67</v>
      </c>
      <c r="B27" s="7">
        <v>11578</v>
      </c>
      <c r="C27" s="7">
        <v>10000</v>
      </c>
      <c r="D27" s="7">
        <v>10000</v>
      </c>
    </row>
    <row r="28" spans="1:4" ht="15.75" x14ac:dyDescent="0.25">
      <c r="A28" s="11" t="s">
        <v>58</v>
      </c>
      <c r="B28" s="25">
        <f>B25+B26+B27</f>
        <v>43567</v>
      </c>
      <c r="C28" s="25">
        <f>SUM(C25:C27)</f>
        <v>42700</v>
      </c>
      <c r="D28" s="25">
        <f>SUM(D25:D27)</f>
        <v>42400</v>
      </c>
    </row>
    <row r="29" spans="1:4" ht="15.75" x14ac:dyDescent="0.25">
      <c r="A29" s="20" t="s">
        <v>59</v>
      </c>
      <c r="B29" s="21">
        <f>B24+B28</f>
        <v>47801</v>
      </c>
      <c r="C29" s="21">
        <f>C24+C28</f>
        <v>47320</v>
      </c>
      <c r="D29" s="21">
        <f>D24+D28</f>
        <v>47050</v>
      </c>
    </row>
    <row r="30" spans="1:4" ht="15.75" x14ac:dyDescent="0.25">
      <c r="A30" s="26" t="s">
        <v>60</v>
      </c>
      <c r="B30" s="27">
        <f>B29-B18</f>
        <v>0</v>
      </c>
      <c r="C30" s="27">
        <f>C29-C18</f>
        <v>0</v>
      </c>
      <c r="D30" s="27">
        <f>D29-D18</f>
        <v>0</v>
      </c>
    </row>
    <row r="31" spans="1:4" x14ac:dyDescent="0.25">
      <c r="B31" s="29"/>
      <c r="C31" s="29"/>
      <c r="D31" s="29"/>
    </row>
    <row r="32" spans="1:4" x14ac:dyDescent="0.25">
      <c r="A32" s="28" t="s">
        <v>61</v>
      </c>
    </row>
    <row r="34" spans="2:2" x14ac:dyDescent="0.25">
      <c r="B34" s="29">
        <f>B29-B18</f>
        <v>0</v>
      </c>
    </row>
  </sheetData>
  <mergeCells count="2">
    <mergeCell ref="A3:D3"/>
    <mergeCell ref="A4:D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workbookViewId="0">
      <selection activeCell="C10" sqref="C10"/>
    </sheetView>
  </sheetViews>
  <sheetFormatPr defaultRowHeight="15" x14ac:dyDescent="0.25"/>
  <cols>
    <col min="1" max="1" width="59.28515625" customWidth="1"/>
    <col min="2" max="2" width="19.28515625" customWidth="1"/>
    <col min="3" max="3" width="19.85546875" customWidth="1"/>
    <col min="4" max="4" width="17.85546875" customWidth="1"/>
  </cols>
  <sheetData>
    <row r="1" spans="1:4" ht="15.75" x14ac:dyDescent="0.25">
      <c r="A1" s="32"/>
      <c r="B1" s="1"/>
      <c r="C1" s="1"/>
      <c r="D1" s="1"/>
    </row>
    <row r="2" spans="1:4" x14ac:dyDescent="0.25">
      <c r="B2" s="1"/>
      <c r="C2" s="1"/>
      <c r="D2" s="1"/>
    </row>
    <row r="3" spans="1:4" ht="15.75" x14ac:dyDescent="0.25">
      <c r="A3" s="63" t="s">
        <v>82</v>
      </c>
      <c r="B3" s="63"/>
      <c r="C3" s="63"/>
      <c r="D3" s="63"/>
    </row>
    <row r="4" spans="1:4" ht="15.75" x14ac:dyDescent="0.25">
      <c r="A4" s="65" t="s">
        <v>68</v>
      </c>
      <c r="B4" s="65"/>
      <c r="C4" s="65"/>
      <c r="D4" s="65"/>
    </row>
    <row r="5" spans="1:4" ht="15.75" x14ac:dyDescent="0.25">
      <c r="A5" s="3"/>
      <c r="B5" s="4"/>
      <c r="C5" s="4"/>
      <c r="D5" s="4"/>
    </row>
    <row r="6" spans="1:4" x14ac:dyDescent="0.25">
      <c r="A6" s="33" t="s">
        <v>1</v>
      </c>
      <c r="B6" s="34" t="s">
        <v>83</v>
      </c>
      <c r="C6" s="34" t="s">
        <v>79</v>
      </c>
      <c r="D6" s="34" t="s">
        <v>84</v>
      </c>
    </row>
    <row r="7" spans="1:4" ht="15.75" x14ac:dyDescent="0.25">
      <c r="A7" s="6" t="s">
        <v>62</v>
      </c>
      <c r="B7" s="8">
        <f>350+320+400</f>
        <v>1070</v>
      </c>
      <c r="C7" s="8">
        <v>1120</v>
      </c>
      <c r="D7" s="8">
        <v>1180</v>
      </c>
    </row>
    <row r="8" spans="1:4" ht="15.75" x14ac:dyDescent="0.25">
      <c r="A8" s="6" t="s">
        <v>63</v>
      </c>
      <c r="B8" s="8">
        <f>240+35+100+20</f>
        <v>395</v>
      </c>
      <c r="C8" s="8">
        <v>450</v>
      </c>
      <c r="D8" s="8">
        <v>530</v>
      </c>
    </row>
    <row r="9" spans="1:4" ht="15.75" x14ac:dyDescent="0.25">
      <c r="A9" s="6" t="s">
        <v>64</v>
      </c>
      <c r="B9" s="8">
        <f>250+180</f>
        <v>430</v>
      </c>
      <c r="C9" s="8">
        <v>1500</v>
      </c>
      <c r="D9" s="8">
        <v>600</v>
      </c>
    </row>
    <row r="10" spans="1:4" ht="15.75" x14ac:dyDescent="0.25">
      <c r="A10" s="6" t="s">
        <v>65</v>
      </c>
      <c r="B10" s="8">
        <f>3945-60</f>
        <v>3885</v>
      </c>
      <c r="C10" s="8">
        <v>3940</v>
      </c>
      <c r="D10" s="8">
        <v>4960</v>
      </c>
    </row>
    <row r="11" spans="1:4" ht="15.75" x14ac:dyDescent="0.25">
      <c r="A11" s="6" t="s">
        <v>21</v>
      </c>
      <c r="B11" s="7">
        <v>230</v>
      </c>
      <c r="C11" s="7">
        <v>200</v>
      </c>
      <c r="D11" s="7">
        <v>260</v>
      </c>
    </row>
    <row r="12" spans="1:4" ht="15.75" x14ac:dyDescent="0.25">
      <c r="A12" s="6" t="s">
        <v>24</v>
      </c>
      <c r="B12" s="7">
        <v>60</v>
      </c>
      <c r="C12" s="7">
        <v>60</v>
      </c>
      <c r="D12" s="7">
        <v>60</v>
      </c>
    </row>
    <row r="13" spans="1:4" ht="15.75" x14ac:dyDescent="0.25">
      <c r="A13" s="6" t="s">
        <v>25</v>
      </c>
      <c r="B13" s="7"/>
      <c r="C13" s="7"/>
      <c r="D13" s="7"/>
    </row>
    <row r="14" spans="1:4" ht="15.75" x14ac:dyDescent="0.25">
      <c r="A14" s="6" t="s">
        <v>26</v>
      </c>
      <c r="B14" s="7">
        <v>487</v>
      </c>
      <c r="C14" s="7">
        <v>430</v>
      </c>
      <c r="D14" s="7">
        <v>380</v>
      </c>
    </row>
    <row r="15" spans="1:4" ht="15.75" x14ac:dyDescent="0.25">
      <c r="A15" s="11" t="s">
        <v>27</v>
      </c>
      <c r="B15" s="12">
        <f>SUM(B7:B14)</f>
        <v>6557</v>
      </c>
      <c r="C15" s="12">
        <f>SUM(C7:C14)</f>
        <v>7700</v>
      </c>
      <c r="D15" s="12">
        <f>SUM(D7:D14)</f>
        <v>7970</v>
      </c>
    </row>
    <row r="16" spans="1:4" ht="15.75" x14ac:dyDescent="0.25">
      <c r="A16" s="11" t="s">
        <v>36</v>
      </c>
      <c r="B16" s="12">
        <v>40922</v>
      </c>
      <c r="C16" s="12">
        <v>41300</v>
      </c>
      <c r="D16" s="12">
        <v>42500</v>
      </c>
    </row>
    <row r="17" spans="1:4" x14ac:dyDescent="0.25">
      <c r="A17" s="46" t="s">
        <v>38</v>
      </c>
      <c r="B17" s="7">
        <v>-10</v>
      </c>
      <c r="C17" s="7">
        <v>-30</v>
      </c>
      <c r="D17" s="7">
        <v>40</v>
      </c>
    </row>
    <row r="18" spans="1:4" ht="15.75" x14ac:dyDescent="0.25">
      <c r="A18" s="20" t="s">
        <v>39</v>
      </c>
      <c r="B18" s="21">
        <f>B15+B16+B17</f>
        <v>47469</v>
      </c>
      <c r="C18" s="21">
        <f t="shared" ref="C18:D18" si="0">C15+C16+C17</f>
        <v>48970</v>
      </c>
      <c r="D18" s="21">
        <f t="shared" si="0"/>
        <v>50510</v>
      </c>
    </row>
    <row r="19" spans="1:4" x14ac:dyDescent="0.25">
      <c r="A19" s="22"/>
      <c r="B19" s="9"/>
      <c r="C19" s="9"/>
      <c r="D19" s="9"/>
    </row>
    <row r="20" spans="1:4" ht="15.75" x14ac:dyDescent="0.25">
      <c r="A20" s="23"/>
      <c r="B20" s="24"/>
      <c r="C20" s="24"/>
      <c r="D20" s="24"/>
    </row>
    <row r="21" spans="1:4" x14ac:dyDescent="0.25">
      <c r="A21" s="33" t="s">
        <v>1</v>
      </c>
      <c r="B21" s="34" t="s">
        <v>83</v>
      </c>
      <c r="C21" s="34" t="s">
        <v>79</v>
      </c>
      <c r="D21" s="34" t="s">
        <v>84</v>
      </c>
    </row>
    <row r="22" spans="1:4" ht="15.75" x14ac:dyDescent="0.25">
      <c r="A22" s="6" t="s">
        <v>66</v>
      </c>
      <c r="B22" s="7">
        <f>380+910+1210+356</f>
        <v>2856</v>
      </c>
      <c r="C22" s="7">
        <v>3050</v>
      </c>
      <c r="D22" s="7">
        <v>3120</v>
      </c>
    </row>
    <row r="23" spans="1:4" ht="15.75" x14ac:dyDescent="0.25">
      <c r="A23" s="6" t="s">
        <v>51</v>
      </c>
      <c r="B23" s="7">
        <f>2750+430</f>
        <v>3180</v>
      </c>
      <c r="C23" s="7">
        <v>3200</v>
      </c>
      <c r="D23" s="7">
        <v>3300</v>
      </c>
    </row>
    <row r="24" spans="1:4" ht="15.75" x14ac:dyDescent="0.25">
      <c r="A24" s="11" t="s">
        <v>52</v>
      </c>
      <c r="B24" s="12">
        <f>B22+B23</f>
        <v>6036</v>
      </c>
      <c r="C24" s="12">
        <f>SUM(C22:C23)</f>
        <v>6250</v>
      </c>
      <c r="D24" s="12">
        <f>SUM(D22:D23)</f>
        <v>6420</v>
      </c>
    </row>
    <row r="25" spans="1:4" ht="15.75" x14ac:dyDescent="0.25">
      <c r="A25" s="6" t="s">
        <v>53</v>
      </c>
      <c r="B25" s="7">
        <v>27513</v>
      </c>
      <c r="C25" s="7">
        <v>27900</v>
      </c>
      <c r="D25" s="7">
        <v>28100</v>
      </c>
    </row>
    <row r="26" spans="1:4" ht="15.75" x14ac:dyDescent="0.25">
      <c r="A26" s="6" t="s">
        <v>54</v>
      </c>
      <c r="B26" s="7">
        <v>4670</v>
      </c>
      <c r="C26" s="7">
        <v>4720</v>
      </c>
      <c r="D26" s="7">
        <v>4720</v>
      </c>
    </row>
    <row r="27" spans="1:4" ht="15.75" x14ac:dyDescent="0.25">
      <c r="A27" s="6" t="s">
        <v>67</v>
      </c>
      <c r="B27" s="7">
        <f>5374+3876</f>
        <v>9250</v>
      </c>
      <c r="C27" s="7">
        <v>10100</v>
      </c>
      <c r="D27" s="7">
        <v>11270</v>
      </c>
    </row>
    <row r="28" spans="1:4" ht="15.75" x14ac:dyDescent="0.25">
      <c r="A28" s="11" t="s">
        <v>58</v>
      </c>
      <c r="B28" s="25">
        <f>B25+B26+B27</f>
        <v>41433</v>
      </c>
      <c r="C28" s="25">
        <f>SUM(C25:C27)</f>
        <v>42720</v>
      </c>
      <c r="D28" s="25">
        <f>SUM(D25:D27)</f>
        <v>44090</v>
      </c>
    </row>
    <row r="29" spans="1:4" ht="15.75" x14ac:dyDescent="0.25">
      <c r="A29" s="20" t="s">
        <v>59</v>
      </c>
      <c r="B29" s="21">
        <f>B24+B28</f>
        <v>47469</v>
      </c>
      <c r="C29" s="21">
        <f>C24+C28</f>
        <v>48970</v>
      </c>
      <c r="D29" s="21">
        <f>D24+D28</f>
        <v>50510</v>
      </c>
    </row>
    <row r="30" spans="1:4" ht="15.75" x14ac:dyDescent="0.25">
      <c r="A30" s="26" t="s">
        <v>60</v>
      </c>
      <c r="B30" s="27">
        <f>B29-B18</f>
        <v>0</v>
      </c>
      <c r="C30" s="27">
        <f>C29-C18</f>
        <v>0</v>
      </c>
      <c r="D30" s="27">
        <f>D29-D18</f>
        <v>0</v>
      </c>
    </row>
    <row r="31" spans="1:4" x14ac:dyDescent="0.25">
      <c r="B31" s="29"/>
      <c r="C31" s="29"/>
      <c r="D31" s="29"/>
    </row>
    <row r="32" spans="1:4" x14ac:dyDescent="0.25">
      <c r="A32" s="28" t="s">
        <v>61</v>
      </c>
    </row>
    <row r="34" spans="2:2" x14ac:dyDescent="0.25">
      <c r="B34" s="29">
        <f>B29-B18</f>
        <v>0</v>
      </c>
    </row>
  </sheetData>
  <mergeCells count="2">
    <mergeCell ref="A3:D3"/>
    <mergeCell ref="A4:D4"/>
  </mergeCells>
  <pageMargins left="0.7" right="0.7" top="0.78740157499999996" bottom="0.78740157499999996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Rozpočet 2024</vt:lpstr>
      <vt:lpstr>Sociální fond 2024</vt:lpstr>
      <vt:lpstr>Výhled 2023-2024</vt:lpstr>
      <vt:lpstr>Výhled 2024-2026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Synková</dc:creator>
  <cp:lastModifiedBy>Sekretariát ředitele ÚSP AV ČR</cp:lastModifiedBy>
  <cp:lastPrinted>2024-05-22T12:00:10Z</cp:lastPrinted>
  <dcterms:created xsi:type="dcterms:W3CDTF">2021-03-23T22:19:36Z</dcterms:created>
  <dcterms:modified xsi:type="dcterms:W3CDTF">2025-04-22T15:53:02Z</dcterms:modified>
</cp:coreProperties>
</file>