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3_ROZPOČET_USP\2023\"/>
    </mc:Choice>
  </mc:AlternateContent>
  <bookViews>
    <workbookView xWindow="0" yWindow="0" windowWidth="19200" windowHeight="6300" tabRatio="630" activeTab="3"/>
  </bookViews>
  <sheets>
    <sheet name="Rozpočet 2023" sheetId="1" r:id="rId1"/>
    <sheet name="Sociální fond 2023" sheetId="3" r:id="rId2"/>
    <sheet name="Výhled 2023-2024" sheetId="2" state="hidden" r:id="rId3"/>
    <sheet name="Výhled 2023-2025 " sheetId="4" r:id="rId4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4" l="1"/>
  <c r="D67" i="1"/>
  <c r="C61" i="1"/>
  <c r="D64" i="1" l="1"/>
  <c r="B23" i="4" l="1"/>
  <c r="B22" i="4"/>
  <c r="B10" i="4"/>
  <c r="B32" i="3" l="1"/>
  <c r="D24" i="4" l="1"/>
  <c r="B24" i="4" l="1"/>
  <c r="B15" i="4"/>
  <c r="B12" i="4"/>
  <c r="B7" i="4"/>
  <c r="B14" i="4"/>
  <c r="B8" i="4"/>
  <c r="B9" i="4"/>
  <c r="D28" i="4"/>
  <c r="D29" i="4" s="1"/>
  <c r="C28" i="4"/>
  <c r="B28" i="4"/>
  <c r="C24" i="4"/>
  <c r="D15" i="4"/>
  <c r="D18" i="4" s="1"/>
  <c r="C15" i="4"/>
  <c r="C18" i="4" s="1"/>
  <c r="C13" i="3"/>
  <c r="D30" i="4" l="1"/>
  <c r="C29" i="4"/>
  <c r="C30" i="4" s="1"/>
  <c r="B29" i="4"/>
  <c r="B18" i="4"/>
  <c r="B34" i="4" s="1"/>
  <c r="B30" i="4" l="1"/>
  <c r="C53" i="1"/>
  <c r="C62" i="1" l="1"/>
  <c r="C69" i="1"/>
  <c r="C32" i="1"/>
  <c r="C41" i="1"/>
  <c r="C45" i="1" l="1"/>
  <c r="C70" i="1"/>
  <c r="C71" i="1" s="1"/>
  <c r="D58" i="1" l="1"/>
  <c r="D13" i="1"/>
  <c r="D66" i="1" l="1"/>
  <c r="D11" i="1" l="1"/>
  <c r="D32" i="1" s="1"/>
  <c r="D69" i="1"/>
  <c r="D62" i="1"/>
  <c r="D41" i="1"/>
  <c r="D70" i="1" l="1"/>
  <c r="D45" i="1"/>
  <c r="D71" i="1" l="1"/>
  <c r="B29" i="2"/>
  <c r="B28" i="2" l="1"/>
  <c r="B24" i="2"/>
  <c r="B13" i="3" l="1"/>
  <c r="D15" i="2" l="1"/>
  <c r="D18" i="2" s="1"/>
  <c r="D30" i="2" s="1"/>
  <c r="C15" i="2"/>
  <c r="C18" i="2" s="1"/>
  <c r="C30" i="2" s="1"/>
  <c r="C24" i="2"/>
  <c r="D28" i="2"/>
  <c r="D29" i="2" s="1"/>
  <c r="C28" i="2"/>
  <c r="C29" i="2" l="1"/>
  <c r="B15" i="2"/>
  <c r="B18" i="2" s="1"/>
  <c r="B30" i="2" l="1"/>
  <c r="B34" i="2"/>
  <c r="B41" i="1"/>
  <c r="B32" i="1"/>
  <c r="B62" i="1" l="1"/>
  <c r="B69" i="1"/>
  <c r="B45" i="1"/>
  <c r="B70" i="1" l="1"/>
  <c r="B71" i="1" l="1"/>
</calcChain>
</file>

<file path=xl/sharedStrings.xml><?xml version="1.0" encoding="utf-8"?>
<sst xmlns="http://schemas.openxmlformats.org/spreadsheetml/2006/main" count="158" uniqueCount="100">
  <si>
    <t xml:space="preserve"> (v tis. Kč)</t>
  </si>
  <si>
    <t>Položka</t>
  </si>
  <si>
    <t>PHM</t>
  </si>
  <si>
    <t>Materiál</t>
  </si>
  <si>
    <t>Nákup drobného majetku</t>
  </si>
  <si>
    <t>Knihy,časopisy</t>
  </si>
  <si>
    <t>Spotřeba energie</t>
  </si>
  <si>
    <t>Vodné</t>
  </si>
  <si>
    <t>Plyn</t>
  </si>
  <si>
    <t>Opravy nemovitostí</t>
  </si>
  <si>
    <t>Údržba a opravy movitých věcí</t>
  </si>
  <si>
    <t>Cestovné</t>
  </si>
  <si>
    <t>Reprezentace, pohoštění</t>
  </si>
  <si>
    <t>Nájemné</t>
  </si>
  <si>
    <t>Výkony spojů - poštovné, hovorné</t>
  </si>
  <si>
    <t>Prelimináře</t>
  </si>
  <si>
    <t>Konferenční poplatky</t>
  </si>
  <si>
    <t>Stočné</t>
  </si>
  <si>
    <t>Služby výpočetní techniky, licenční poplatky</t>
  </si>
  <si>
    <t>Drobný nehmotný majetek</t>
  </si>
  <si>
    <t>Ostatní služby</t>
  </si>
  <si>
    <t>Daně a poplatky</t>
  </si>
  <si>
    <t>Pojištění odpovědnosti zaměstnavatele</t>
  </si>
  <si>
    <t>Pojištění ostatní</t>
  </si>
  <si>
    <t>Ostatní náklady</t>
  </si>
  <si>
    <t>Tvorba FÚUP</t>
  </si>
  <si>
    <t>odpisy, prodaný majetek, tvorba rezerv a opr.položek</t>
  </si>
  <si>
    <t>Věcné náklady celkem</t>
  </si>
  <si>
    <t>Mzdové náklady</t>
  </si>
  <si>
    <t>Odměny členům rady</t>
  </si>
  <si>
    <t>OON</t>
  </si>
  <si>
    <t>Náhrady při DNP</t>
  </si>
  <si>
    <t>Zákonné sociální a zdravotní pojištění</t>
  </si>
  <si>
    <t>FKSP příděl</t>
  </si>
  <si>
    <t>FKSP - příspěvek stravenky</t>
  </si>
  <si>
    <t>Příspěvky zaměstnavatele na obědy</t>
  </si>
  <si>
    <t>Osobní náklady celkem</t>
  </si>
  <si>
    <t>doplňkové náklady předchozí rok</t>
  </si>
  <si>
    <t>Změna stavu zásob</t>
  </si>
  <si>
    <t>A. Náklady celkem</t>
  </si>
  <si>
    <t>Tržby z prodeje periodik a neperiodik</t>
  </si>
  <si>
    <t>Tržby z prodeje služeb</t>
  </si>
  <si>
    <t>Zúčtování fondů - použití rezervního fondu</t>
  </si>
  <si>
    <t>Zúčtování fondů - použití reprodukce majetku</t>
  </si>
  <si>
    <t>Zúčtování fondů - použití účelově určených prostředků</t>
  </si>
  <si>
    <t>Zúčtování fondů -  použití účelově určených prostředků - jiní poskytovatelé</t>
  </si>
  <si>
    <t>Zúčtování fondů - použití účelově určených prostředků - zahr.granty</t>
  </si>
  <si>
    <t>Zúčtování fondů - použití sociální fond</t>
  </si>
  <si>
    <t>Výnosy z konferencí</t>
  </si>
  <si>
    <t>Nájemné z ploch</t>
  </si>
  <si>
    <t>Zúčtování poměrné části odpisů majetku pořízeného z dotace</t>
  </si>
  <si>
    <t>Ostatní výnosy</t>
  </si>
  <si>
    <t>Tržby a ostatní výnosy - mezisoučet</t>
  </si>
  <si>
    <t>Provozní dotace institucionální - podpora VO</t>
  </si>
  <si>
    <t>Provozní dotace institucionální - dotace na činnost</t>
  </si>
  <si>
    <t>Provozní dotace - GA ČR</t>
  </si>
  <si>
    <t>Provozní dotace - TA ČR</t>
  </si>
  <si>
    <t>Provozní dotace - zahraniční</t>
  </si>
  <si>
    <t>Provozní dotace celkem</t>
  </si>
  <si>
    <t>B. Výnosy celkem</t>
  </si>
  <si>
    <t xml:space="preserve">C. Výsledek hospodaření před zdaněním </t>
  </si>
  <si>
    <t>Rozpočet uvádí údaje pouze za hlavní činnost - ÚSP další ani jinou činnost nevykonává.</t>
  </si>
  <si>
    <t>Spotřeba materiálu</t>
  </si>
  <si>
    <t>Spotřeba energie, vody a plynu</t>
  </si>
  <si>
    <t>Údržba a opravy</t>
  </si>
  <si>
    <t xml:space="preserve">Služby </t>
  </si>
  <si>
    <t>Tržby za vlastní výkony, zboží a služby</t>
  </si>
  <si>
    <t>Provozní dotace ostatní poskytovatelé</t>
  </si>
  <si>
    <t>(v tis. Kč)</t>
  </si>
  <si>
    <t xml:space="preserve"> - z toho příděl - tvorba SF z mezd</t>
  </si>
  <si>
    <t xml:space="preserve"> - z toho příspěvek na stravování</t>
  </si>
  <si>
    <t xml:space="preserve"> - z toho ostatní benefity</t>
  </si>
  <si>
    <t>plán 2023</t>
  </si>
  <si>
    <t>Daň z příjmu</t>
  </si>
  <si>
    <t>Výnosy z prodeje dlouhodobého majetku</t>
  </si>
  <si>
    <t>Rozpočet 2022</t>
  </si>
  <si>
    <t>Rozpočet sociálního fondu v roce 2022</t>
  </si>
  <si>
    <t>Zůstatek SF k 1. 1. 2022</t>
  </si>
  <si>
    <t>Předpokládané příjmy SF v roce 2022</t>
  </si>
  <si>
    <t>zůstatek 31.12.2022</t>
  </si>
  <si>
    <t>Předpokládané výdaje sociálního fondu v roce 2022</t>
  </si>
  <si>
    <t>Rozpočet na rok 2022 a střednědobý výhled provozních nákladů a výnosů na roky 2023 a 2024</t>
  </si>
  <si>
    <t>rozpočet 2022</t>
  </si>
  <si>
    <t>plán 2024</t>
  </si>
  <si>
    <t>Rozpočet 2023</t>
  </si>
  <si>
    <t>Skutečnost 2022</t>
  </si>
  <si>
    <t>Skutečnost 2022 ověřená auditorem</t>
  </si>
  <si>
    <t>rozpočet 2023</t>
  </si>
  <si>
    <t>plán 2025</t>
  </si>
  <si>
    <t>Rozpočet na rok 2023 a střednědobý výhled provozních nákladů a výnosů na roky 2024 a 2025</t>
  </si>
  <si>
    <t>Rozpočet sociálního fondu v roce 2023</t>
  </si>
  <si>
    <t>Zůstatek SF k 1. 1. 2023</t>
  </si>
  <si>
    <t>Ústav státu a práva AV ČR, v. v. i. - rozpočet provozních nákladů a výnosů za rok 2022 a 2023</t>
  </si>
  <si>
    <t>Provozní dotace institucionální - podpora RVO</t>
  </si>
  <si>
    <t>Provozní dotace - ostatní poskytovatelé (např. MŠMT, MPSV)</t>
  </si>
  <si>
    <t>Skutečnost 2023</t>
  </si>
  <si>
    <t>-</t>
  </si>
  <si>
    <t>Předpokládané příjmy SF v roce 2023</t>
  </si>
  <si>
    <t>Předpokládané výdaje sociálního fondu v roce 2023</t>
  </si>
  <si>
    <t>zůstatek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</si>
</sst>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14" fontId="5" fillId="0" borderId="0" xfId="0" applyNumberFormat="1" applyFont="1" applyFill="1" applyBorder="1"/>
    <xf numFmtId="0" fontId="0" fillId="0" borderId="0" xfId="0" applyFill="1"/>
    <xf numFmtId="0" fontId="7" fillId="0" borderId="0" xfId="0" applyFont="1" applyFill="1"/>
    <xf numFmtId="0" fontId="0" fillId="0" borderId="0" xfId="0" applyFill="1" applyBorder="1"/>
    <xf numFmtId="43" fontId="9" fillId="2" borderId="1" xfId="1" applyFont="1" applyFill="1" applyBorder="1" applyAlignment="1">
      <alignment horizontal="center" vertical="center" wrapText="1"/>
    </xf>
    <xf numFmtId="0" fontId="10" fillId="0" borderId="1" xfId="0" applyFont="1" applyFill="1" applyBorder="1"/>
    <xf numFmtId="43" fontId="11" fillId="0" borderId="1" xfId="1" applyFont="1" applyFill="1" applyBorder="1"/>
    <xf numFmtId="43" fontId="11" fillId="0" borderId="1" xfId="0" applyNumberFormat="1" applyFont="1" applyFill="1" applyBorder="1"/>
    <xf numFmtId="0" fontId="12" fillId="0" borderId="0" xfId="0" applyFont="1" applyFill="1" applyBorder="1"/>
    <xf numFmtId="0" fontId="13" fillId="0" borderId="1" xfId="0" applyFont="1" applyFill="1" applyBorder="1"/>
    <xf numFmtId="0" fontId="7" fillId="3" borderId="1" xfId="0" applyFont="1" applyFill="1" applyBorder="1"/>
    <xf numFmtId="43" fontId="4" fillId="3" borderId="1" xfId="1" applyFont="1" applyFill="1" applyBorder="1"/>
    <xf numFmtId="0" fontId="10" fillId="0" borderId="2" xfId="0" applyFont="1" applyFill="1" applyBorder="1"/>
    <xf numFmtId="43" fontId="11" fillId="0" borderId="2" xfId="1" applyFont="1" applyFill="1" applyBorder="1"/>
    <xf numFmtId="43" fontId="11" fillId="0" borderId="1" xfId="1" applyNumberFormat="1" applyFont="1" applyFill="1" applyBorder="1"/>
    <xf numFmtId="0" fontId="10" fillId="0" borderId="3" xfId="0" applyFont="1" applyFill="1" applyBorder="1"/>
    <xf numFmtId="43" fontId="11" fillId="2" borderId="1" xfId="1" applyFont="1" applyFill="1" applyBorder="1"/>
    <xf numFmtId="0" fontId="0" fillId="0" borderId="3" xfId="0" applyFill="1" applyBorder="1"/>
    <xf numFmtId="43" fontId="11" fillId="0" borderId="3" xfId="1" applyFont="1" applyFill="1" applyBorder="1"/>
    <xf numFmtId="0" fontId="7" fillId="4" borderId="1" xfId="0" applyFont="1" applyFill="1" applyBorder="1"/>
    <xf numFmtId="43" fontId="4" fillId="4" borderId="1" xfId="1" applyFont="1" applyFill="1" applyBorder="1"/>
    <xf numFmtId="14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/>
    <xf numFmtId="0" fontId="10" fillId="0" borderId="0" xfId="0" applyFont="1" applyFill="1" applyBorder="1" applyAlignment="1">
      <alignment horizontal="left"/>
    </xf>
    <xf numFmtId="43" fontId="4" fillId="3" borderId="1" xfId="0" applyNumberFormat="1" applyFont="1" applyFill="1" applyBorder="1"/>
    <xf numFmtId="0" fontId="7" fillId="5" borderId="1" xfId="0" applyFont="1" applyFill="1" applyBorder="1"/>
    <xf numFmtId="43" fontId="4" fillId="5" borderId="1" xfId="1" applyFont="1" applyFill="1" applyBorder="1"/>
    <xf numFmtId="0" fontId="14" fillId="0" borderId="0" xfId="0" applyFont="1"/>
    <xf numFmtId="164" fontId="0" fillId="0" borderId="0" xfId="0" applyNumberFormat="1"/>
    <xf numFmtId="0" fontId="3" fillId="0" borderId="0" xfId="0" applyFont="1"/>
    <xf numFmtId="0" fontId="15" fillId="0" borderId="0" xfId="0" applyFont="1"/>
    <xf numFmtId="0" fontId="6" fillId="0" borderId="0" xfId="0" applyFont="1"/>
    <xf numFmtId="0" fontId="9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1" xfId="0" applyFont="1" applyBorder="1"/>
    <xf numFmtId="43" fontId="18" fillId="0" borderId="1" xfId="1" applyFont="1" applyBorder="1"/>
    <xf numFmtId="43" fontId="18" fillId="0" borderId="1" xfId="1" applyFont="1" applyBorder="1" applyAlignment="1">
      <alignment horizontal="right"/>
    </xf>
    <xf numFmtId="0" fontId="19" fillId="0" borderId="1" xfId="0" applyFont="1" applyBorder="1"/>
    <xf numFmtId="43" fontId="19" fillId="0" borderId="1" xfId="1" applyFont="1" applyBorder="1"/>
    <xf numFmtId="0" fontId="19" fillId="2" borderId="1" xfId="0" applyFont="1" applyFill="1" applyBorder="1"/>
    <xf numFmtId="43" fontId="18" fillId="2" borderId="1" xfId="1" applyFont="1" applyFill="1" applyBorder="1"/>
    <xf numFmtId="0" fontId="19" fillId="6" borderId="1" xfId="0" applyFont="1" applyFill="1" applyBorder="1"/>
    <xf numFmtId="0" fontId="18" fillId="6" borderId="1" xfId="0" applyFont="1" applyFill="1" applyBorder="1"/>
    <xf numFmtId="43" fontId="18" fillId="6" borderId="1" xfId="1" applyFont="1" applyFill="1" applyBorder="1"/>
    <xf numFmtId="0" fontId="11" fillId="0" borderId="1" xfId="0" applyFont="1" applyFill="1" applyBorder="1"/>
    <xf numFmtId="165" fontId="4" fillId="5" borderId="1" xfId="1" applyNumberFormat="1" applyFont="1" applyFill="1" applyBorder="1"/>
    <xf numFmtId="165" fontId="11" fillId="0" borderId="1" xfId="1" applyNumberFormat="1" applyFont="1" applyFill="1" applyBorder="1"/>
    <xf numFmtId="41" fontId="11" fillId="0" borderId="1" xfId="1" applyNumberFormat="1" applyFont="1" applyFill="1" applyBorder="1"/>
    <xf numFmtId="0" fontId="10" fillId="7" borderId="1" xfId="0" applyFont="1" applyFill="1" applyBorder="1"/>
    <xf numFmtId="43" fontId="20" fillId="0" borderId="1" xfId="1" applyFont="1" applyFill="1" applyBorder="1"/>
    <xf numFmtId="10" fontId="0" fillId="0" borderId="0" xfId="0" applyNumberFormat="1" applyFill="1"/>
    <xf numFmtId="43" fontId="9" fillId="8" borderId="1" xfId="1" applyFont="1" applyFill="1" applyBorder="1" applyAlignment="1">
      <alignment horizontal="center" vertical="center" wrapText="1"/>
    </xf>
    <xf numFmtId="43" fontId="4" fillId="8" borderId="1" xfId="1" applyFont="1" applyFill="1" applyBorder="1"/>
    <xf numFmtId="43" fontId="4" fillId="8" borderId="1" xfId="0" applyNumberFormat="1" applyFont="1" applyFill="1" applyBorder="1"/>
    <xf numFmtId="0" fontId="10" fillId="0" borderId="0" xfId="0" applyFont="1" applyFill="1" applyAlignment="1">
      <alignment horizontal="center"/>
    </xf>
    <xf numFmtId="43" fontId="20" fillId="0" borderId="1" xfId="0" applyNumberFormat="1" applyFont="1" applyFill="1" applyBorder="1"/>
    <xf numFmtId="43" fontId="20" fillId="0" borderId="2" xfId="1" applyFont="1" applyFill="1" applyBorder="1"/>
    <xf numFmtId="165" fontId="20" fillId="0" borderId="1" xfId="1" applyNumberFormat="1" applyFont="1" applyFill="1" applyBorder="1"/>
    <xf numFmtId="0" fontId="7" fillId="0" borderId="0" xfId="0" applyFont="1" applyFill="1" applyAlignment="1">
      <alignment horizontal="center"/>
    </xf>
    <xf numFmtId="0" fontId="2" fillId="0" borderId="0" xfId="0" applyFont="1"/>
    <xf numFmtId="0" fontId="12" fillId="0" borderId="0" xfId="0" applyFont="1"/>
    <xf numFmtId="0" fontId="0" fillId="0" borderId="0" xfId="0" applyAlignment="1"/>
    <xf numFmtId="43" fontId="18" fillId="0" borderId="1" xfId="1" applyFont="1" applyBorder="1" applyAlignment="1">
      <alignment horizontal="center"/>
    </xf>
    <xf numFmtId="43" fontId="18" fillId="0" borderId="1" xfId="1" applyFont="1" applyBorder="1" applyAlignment="1">
      <alignment horizontal="left"/>
    </xf>
    <xf numFmtId="0" fontId="7" fillId="0" borderId="0" xfId="0" applyFont="1" applyFill="1" applyAlignment="1"/>
    <xf numFmtId="0" fontId="10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43" fontId="9" fillId="2" borderId="1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zoomScale="89" zoomScaleNormal="89" workbookViewId="0">
      <pane xSplit="1" ySplit="6" topLeftCell="B8" activePane="bottomRight" state="frozen"/>
      <selection pane="topRight" activeCell="B1" sqref="B1"/>
      <selection pane="bottomLeft" activeCell="A7" sqref="A7"/>
      <selection pane="bottomRight" activeCell="A74" sqref="A1:D74"/>
    </sheetView>
  </sheetViews>
  <sheetFormatPr defaultRowHeight="15" x14ac:dyDescent="0.25"/>
  <cols>
    <col min="1" max="1" width="52" customWidth="1"/>
    <col min="2" max="3" width="19" customWidth="1"/>
    <col min="4" max="4" width="18" customWidth="1"/>
  </cols>
  <sheetData>
    <row r="1" spans="1:4" hidden="1" x14ac:dyDescent="0.25">
      <c r="B1" s="1"/>
      <c r="C1" s="1"/>
      <c r="D1" s="2"/>
    </row>
    <row r="2" spans="1:4" hidden="1" x14ac:dyDescent="0.25">
      <c r="B2" s="1"/>
      <c r="C2" s="1"/>
      <c r="D2" s="2"/>
    </row>
    <row r="3" spans="1:4" ht="15.75" x14ac:dyDescent="0.25">
      <c r="A3" s="66" t="s">
        <v>92</v>
      </c>
      <c r="B3" s="66"/>
      <c r="C3" s="60"/>
      <c r="D3" s="2"/>
    </row>
    <row r="4" spans="1:4" ht="15.75" x14ac:dyDescent="0.25">
      <c r="A4" s="67" t="s">
        <v>0</v>
      </c>
      <c r="B4" s="67"/>
      <c r="C4" s="56"/>
      <c r="D4" s="52"/>
    </row>
    <row r="5" spans="1:4" ht="15.75" x14ac:dyDescent="0.25">
      <c r="A5" s="3"/>
      <c r="B5" s="4"/>
      <c r="C5" s="4"/>
    </row>
    <row r="6" spans="1:4" ht="54.6" customHeight="1" x14ac:dyDescent="0.25">
      <c r="A6" s="5" t="s">
        <v>1</v>
      </c>
      <c r="B6" s="5" t="s">
        <v>75</v>
      </c>
      <c r="C6" s="53" t="s">
        <v>86</v>
      </c>
      <c r="D6" s="5" t="s">
        <v>84</v>
      </c>
    </row>
    <row r="7" spans="1:4" ht="15.75" hidden="1" x14ac:dyDescent="0.25">
      <c r="A7" s="6" t="s">
        <v>2</v>
      </c>
      <c r="B7" s="49">
        <v>0</v>
      </c>
      <c r="C7" s="49"/>
      <c r="D7" s="49">
        <v>0</v>
      </c>
    </row>
    <row r="8" spans="1:4" ht="15.75" x14ac:dyDescent="0.25">
      <c r="A8" s="6" t="s">
        <v>3</v>
      </c>
      <c r="B8" s="8">
        <v>350</v>
      </c>
      <c r="C8" s="8">
        <v>293</v>
      </c>
      <c r="D8" s="8">
        <v>345</v>
      </c>
    </row>
    <row r="9" spans="1:4" ht="15.75" x14ac:dyDescent="0.25">
      <c r="A9" s="6" t="s">
        <v>4</v>
      </c>
      <c r="B9" s="8">
        <v>380</v>
      </c>
      <c r="C9" s="8">
        <v>524</v>
      </c>
      <c r="D9" s="8">
        <v>599</v>
      </c>
    </row>
    <row r="10" spans="1:4" ht="15.75" x14ac:dyDescent="0.25">
      <c r="A10" s="6" t="s">
        <v>5</v>
      </c>
      <c r="B10" s="8">
        <v>765</v>
      </c>
      <c r="C10" s="8">
        <v>908</v>
      </c>
      <c r="D10" s="8">
        <v>921</v>
      </c>
    </row>
    <row r="11" spans="1:4" ht="15.75" x14ac:dyDescent="0.25">
      <c r="A11" s="50" t="s">
        <v>6</v>
      </c>
      <c r="B11" s="8">
        <v>140</v>
      </c>
      <c r="C11" s="57">
        <v>133</v>
      </c>
      <c r="D11" s="8">
        <f>(20*12)</f>
        <v>240</v>
      </c>
    </row>
    <row r="12" spans="1:4" ht="15.75" x14ac:dyDescent="0.25">
      <c r="A12" s="50" t="s">
        <v>7</v>
      </c>
      <c r="B12" s="8">
        <v>50</v>
      </c>
      <c r="C12" s="57">
        <v>78</v>
      </c>
      <c r="D12" s="8">
        <v>102</v>
      </c>
    </row>
    <row r="13" spans="1:4" ht="15.75" x14ac:dyDescent="0.25">
      <c r="A13" s="50" t="s">
        <v>8</v>
      </c>
      <c r="B13" s="8">
        <v>200</v>
      </c>
      <c r="C13" s="57">
        <v>462</v>
      </c>
      <c r="D13" s="8">
        <f>(77*2)+(84*2)</f>
        <v>322</v>
      </c>
    </row>
    <row r="14" spans="1:4" ht="15.75" x14ac:dyDescent="0.25">
      <c r="A14" s="6" t="s">
        <v>9</v>
      </c>
      <c r="B14" s="8">
        <v>305</v>
      </c>
      <c r="C14" s="8">
        <v>41</v>
      </c>
      <c r="D14" s="8">
        <v>173</v>
      </c>
    </row>
    <row r="15" spans="1:4" ht="15.75" x14ac:dyDescent="0.25">
      <c r="A15" s="6" t="s">
        <v>10</v>
      </c>
      <c r="B15" s="8">
        <v>40</v>
      </c>
      <c r="C15" s="8">
        <v>109</v>
      </c>
      <c r="D15" s="8">
        <v>276</v>
      </c>
    </row>
    <row r="16" spans="1:4" ht="15.75" x14ac:dyDescent="0.25">
      <c r="A16" s="6" t="s">
        <v>11</v>
      </c>
      <c r="B16" s="8">
        <v>290</v>
      </c>
      <c r="C16" s="8">
        <v>965</v>
      </c>
      <c r="D16" s="8">
        <v>700</v>
      </c>
    </row>
    <row r="17" spans="1:4" ht="15.75" x14ac:dyDescent="0.25">
      <c r="A17" s="6" t="s">
        <v>12</v>
      </c>
      <c r="B17" s="8">
        <v>80</v>
      </c>
      <c r="C17" s="8">
        <v>108</v>
      </c>
      <c r="D17" s="8">
        <v>173</v>
      </c>
    </row>
    <row r="18" spans="1:4" ht="15.75" x14ac:dyDescent="0.25">
      <c r="A18" s="6" t="s">
        <v>13</v>
      </c>
      <c r="B18" s="8">
        <v>36</v>
      </c>
      <c r="C18" s="8">
        <v>36</v>
      </c>
      <c r="D18" s="8">
        <v>41</v>
      </c>
    </row>
    <row r="19" spans="1:4" ht="15.75" x14ac:dyDescent="0.25">
      <c r="A19" s="6" t="s">
        <v>14</v>
      </c>
      <c r="B19" s="8">
        <v>75</v>
      </c>
      <c r="C19" s="8">
        <v>52</v>
      </c>
      <c r="D19" s="8">
        <v>69</v>
      </c>
    </row>
    <row r="20" spans="1:4" ht="15.75" x14ac:dyDescent="0.25">
      <c r="A20" s="6" t="s">
        <v>15</v>
      </c>
      <c r="B20" s="48"/>
      <c r="C20" s="48">
        <v>4</v>
      </c>
      <c r="D20" s="48">
        <v>0</v>
      </c>
    </row>
    <row r="21" spans="1:4" ht="15.75" x14ac:dyDescent="0.25">
      <c r="A21" s="6" t="s">
        <v>16</v>
      </c>
      <c r="B21" s="8">
        <v>80</v>
      </c>
      <c r="C21" s="8">
        <v>248</v>
      </c>
      <c r="D21" s="8">
        <v>115</v>
      </c>
    </row>
    <row r="22" spans="1:4" ht="15.75" x14ac:dyDescent="0.25">
      <c r="A22" s="50" t="s">
        <v>17</v>
      </c>
      <c r="B22" s="8">
        <v>56</v>
      </c>
      <c r="C22" s="8">
        <v>79</v>
      </c>
      <c r="D22" s="8">
        <v>91</v>
      </c>
    </row>
    <row r="23" spans="1:4" ht="15.75" x14ac:dyDescent="0.25">
      <c r="A23" s="6" t="s">
        <v>18</v>
      </c>
      <c r="B23" s="8">
        <v>660</v>
      </c>
      <c r="C23" s="8">
        <v>857</v>
      </c>
      <c r="D23" s="8">
        <v>925</v>
      </c>
    </row>
    <row r="24" spans="1:4" ht="15.75" x14ac:dyDescent="0.25">
      <c r="A24" s="6" t="s">
        <v>19</v>
      </c>
      <c r="B24" s="8">
        <v>180</v>
      </c>
      <c r="C24" s="8">
        <v>83</v>
      </c>
      <c r="D24" s="8">
        <v>98</v>
      </c>
    </row>
    <row r="25" spans="1:4" ht="15.75" x14ac:dyDescent="0.25">
      <c r="A25" s="6" t="s">
        <v>20</v>
      </c>
      <c r="B25" s="8">
        <v>4207</v>
      </c>
      <c r="C25" s="57">
        <v>3693</v>
      </c>
      <c r="D25" s="8">
        <v>4029</v>
      </c>
    </row>
    <row r="26" spans="1:4" ht="15.75" x14ac:dyDescent="0.25">
      <c r="A26" s="6" t="s">
        <v>21</v>
      </c>
      <c r="B26" s="7">
        <v>83</v>
      </c>
      <c r="C26" s="7">
        <v>1</v>
      </c>
      <c r="D26" s="7">
        <v>5</v>
      </c>
    </row>
    <row r="27" spans="1:4" ht="15.75" x14ac:dyDescent="0.25">
      <c r="A27" s="6" t="s">
        <v>22</v>
      </c>
      <c r="B27" s="7">
        <v>75</v>
      </c>
      <c r="C27" s="7">
        <v>75</v>
      </c>
      <c r="D27" s="7">
        <v>75</v>
      </c>
    </row>
    <row r="28" spans="1:4" ht="15.75" x14ac:dyDescent="0.25">
      <c r="A28" s="6" t="s">
        <v>23</v>
      </c>
      <c r="B28" s="7">
        <v>40</v>
      </c>
      <c r="C28" s="7">
        <v>41</v>
      </c>
      <c r="D28" s="7">
        <v>46</v>
      </c>
    </row>
    <row r="29" spans="1:4" ht="15.75" x14ac:dyDescent="0.25">
      <c r="A29" s="6" t="s">
        <v>24</v>
      </c>
      <c r="B29" s="7">
        <v>40</v>
      </c>
      <c r="C29" s="7">
        <v>85</v>
      </c>
      <c r="D29" s="7">
        <v>86</v>
      </c>
    </row>
    <row r="30" spans="1:4" ht="15.75" x14ac:dyDescent="0.25">
      <c r="A30" s="6" t="s">
        <v>25</v>
      </c>
      <c r="B30" s="48"/>
      <c r="C30" s="48">
        <v>1614</v>
      </c>
      <c r="D30" s="48">
        <v>0</v>
      </c>
    </row>
    <row r="31" spans="1:4" ht="15.75" x14ac:dyDescent="0.25">
      <c r="A31" s="6" t="s">
        <v>26</v>
      </c>
      <c r="B31" s="7">
        <v>648</v>
      </c>
      <c r="C31" s="7">
        <v>492</v>
      </c>
      <c r="D31" s="7">
        <v>545</v>
      </c>
    </row>
    <row r="32" spans="1:4" ht="15.75" x14ac:dyDescent="0.25">
      <c r="A32" s="11" t="s">
        <v>27</v>
      </c>
      <c r="B32" s="12">
        <f>SUM(B7:B31)</f>
        <v>8780</v>
      </c>
      <c r="C32" s="54">
        <f>SUM(C7:C31)</f>
        <v>10981</v>
      </c>
      <c r="D32" s="12">
        <f>SUM(D7:D31)</f>
        <v>9976</v>
      </c>
    </row>
    <row r="33" spans="1:4" ht="15.75" x14ac:dyDescent="0.25">
      <c r="A33" s="13" t="s">
        <v>28</v>
      </c>
      <c r="B33" s="14">
        <v>25619</v>
      </c>
      <c r="C33" s="58">
        <v>26349</v>
      </c>
      <c r="D33" s="58">
        <v>27253</v>
      </c>
    </row>
    <row r="34" spans="1:4" ht="15.75" x14ac:dyDescent="0.25">
      <c r="A34" s="6" t="s">
        <v>29</v>
      </c>
      <c r="B34" s="7">
        <v>160</v>
      </c>
      <c r="C34" s="7">
        <v>185</v>
      </c>
      <c r="D34" s="7">
        <v>250</v>
      </c>
    </row>
    <row r="35" spans="1:4" ht="15.75" x14ac:dyDescent="0.25">
      <c r="A35" s="6" t="s">
        <v>30</v>
      </c>
      <c r="B35" s="7">
        <v>2820</v>
      </c>
      <c r="C35" s="7">
        <v>2479</v>
      </c>
      <c r="D35" s="7">
        <v>2163</v>
      </c>
    </row>
    <row r="36" spans="1:4" ht="15.75" x14ac:dyDescent="0.25">
      <c r="A36" s="6" t="s">
        <v>31</v>
      </c>
      <c r="B36" s="7">
        <v>10</v>
      </c>
      <c r="C36" s="7">
        <v>30</v>
      </c>
      <c r="D36" s="7">
        <v>30</v>
      </c>
    </row>
    <row r="37" spans="1:4" ht="15.75" x14ac:dyDescent="0.25">
      <c r="A37" s="6" t="s">
        <v>32</v>
      </c>
      <c r="B37" s="7">
        <v>9172</v>
      </c>
      <c r="C37" s="7">
        <v>8924</v>
      </c>
      <c r="D37" s="7">
        <v>9666</v>
      </c>
    </row>
    <row r="38" spans="1:4" ht="15.75" x14ac:dyDescent="0.25">
      <c r="A38" s="6" t="s">
        <v>33</v>
      </c>
      <c r="B38" s="15">
        <v>540</v>
      </c>
      <c r="C38" s="15">
        <v>528</v>
      </c>
      <c r="D38" s="15">
        <v>530</v>
      </c>
    </row>
    <row r="39" spans="1:4" ht="15.75" x14ac:dyDescent="0.25">
      <c r="A39" s="6" t="s">
        <v>34</v>
      </c>
      <c r="B39" s="7">
        <v>410</v>
      </c>
      <c r="C39" s="7">
        <v>343</v>
      </c>
      <c r="D39" s="7">
        <v>345</v>
      </c>
    </row>
    <row r="40" spans="1:4" ht="15.75" x14ac:dyDescent="0.25">
      <c r="A40" s="16" t="s">
        <v>35</v>
      </c>
      <c r="B40" s="7">
        <v>320</v>
      </c>
      <c r="C40" s="7">
        <v>280</v>
      </c>
      <c r="D40" s="7">
        <v>300</v>
      </c>
    </row>
    <row r="41" spans="1:4" ht="46.5" customHeight="1" x14ac:dyDescent="0.25">
      <c r="A41" s="11" t="s">
        <v>36</v>
      </c>
      <c r="B41" s="12">
        <f>SUM(B33:B40)</f>
        <v>39051</v>
      </c>
      <c r="C41" s="54">
        <f>SUM(C33:C40)</f>
        <v>39118</v>
      </c>
      <c r="D41" s="12">
        <f>SUM(D33:D40)</f>
        <v>40537</v>
      </c>
    </row>
    <row r="42" spans="1:4" ht="15.75" hidden="1" x14ac:dyDescent="0.25">
      <c r="A42" s="16" t="s">
        <v>37</v>
      </c>
      <c r="B42" s="17"/>
      <c r="C42" s="17"/>
      <c r="D42" s="17"/>
    </row>
    <row r="43" spans="1:4" x14ac:dyDescent="0.25">
      <c r="A43" s="18" t="s">
        <v>38</v>
      </c>
      <c r="B43" s="19">
        <v>-30</v>
      </c>
      <c r="C43" s="19">
        <v>-23</v>
      </c>
      <c r="D43" s="19">
        <v>-30</v>
      </c>
    </row>
    <row r="44" spans="1:4" x14ac:dyDescent="0.25">
      <c r="A44" s="18" t="s">
        <v>73</v>
      </c>
      <c r="B44" s="19"/>
      <c r="C44" s="19">
        <v>2</v>
      </c>
      <c r="D44" s="19"/>
    </row>
    <row r="45" spans="1:4" ht="15.75" x14ac:dyDescent="0.25">
      <c r="A45" s="20" t="s">
        <v>39</v>
      </c>
      <c r="B45" s="21">
        <f>B32+B41+B42+B43</f>
        <v>47801</v>
      </c>
      <c r="C45" s="54">
        <f>C32+C41+C43+C44</f>
        <v>50078</v>
      </c>
      <c r="D45" s="21">
        <f>D32+D41+D42+D43</f>
        <v>50483</v>
      </c>
    </row>
    <row r="46" spans="1:4" x14ac:dyDescent="0.25">
      <c r="A46" s="22"/>
      <c r="B46" s="9"/>
      <c r="C46" s="9"/>
      <c r="D46" s="9"/>
    </row>
    <row r="47" spans="1:4" ht="15.75" x14ac:dyDescent="0.25">
      <c r="A47" s="23"/>
      <c r="B47" s="24"/>
      <c r="C47" s="24"/>
      <c r="D47" s="24"/>
    </row>
    <row r="48" spans="1:4" ht="54.6" customHeight="1" x14ac:dyDescent="0.25">
      <c r="A48" s="5" t="s">
        <v>1</v>
      </c>
      <c r="B48" s="5" t="s">
        <v>75</v>
      </c>
      <c r="C48" s="53" t="s">
        <v>86</v>
      </c>
      <c r="D48" s="5" t="s">
        <v>84</v>
      </c>
    </row>
    <row r="49" spans="1:4" ht="15.75" x14ac:dyDescent="0.25">
      <c r="A49" s="6" t="s">
        <v>40</v>
      </c>
      <c r="B49" s="7">
        <v>300</v>
      </c>
      <c r="C49" s="7">
        <v>328</v>
      </c>
      <c r="D49" s="7">
        <v>346</v>
      </c>
    </row>
    <row r="50" spans="1:4" ht="15.75" x14ac:dyDescent="0.25">
      <c r="A50" s="6" t="s">
        <v>41</v>
      </c>
      <c r="B50" s="7">
        <v>450</v>
      </c>
      <c r="C50" s="7">
        <v>760</v>
      </c>
      <c r="D50" s="51">
        <v>1079</v>
      </c>
    </row>
    <row r="51" spans="1:4" x14ac:dyDescent="0.25">
      <c r="A51" s="10" t="s">
        <v>42</v>
      </c>
      <c r="B51" s="48"/>
      <c r="C51" s="48"/>
      <c r="D51" s="48"/>
    </row>
    <row r="52" spans="1:4" x14ac:dyDescent="0.25">
      <c r="A52" s="10" t="s">
        <v>43</v>
      </c>
      <c r="B52" s="48"/>
      <c r="C52" s="48"/>
      <c r="D52" s="48"/>
    </row>
    <row r="53" spans="1:4" x14ac:dyDescent="0.25">
      <c r="A53" s="10" t="s">
        <v>44</v>
      </c>
      <c r="B53" s="48"/>
      <c r="C53" s="48">
        <f>1129</f>
        <v>1129</v>
      </c>
      <c r="D53" s="59">
        <v>1249</v>
      </c>
    </row>
    <row r="54" spans="1:4" x14ac:dyDescent="0.25">
      <c r="A54" s="10" t="s">
        <v>45</v>
      </c>
      <c r="B54" s="7">
        <v>241</v>
      </c>
      <c r="C54" s="7">
        <v>348</v>
      </c>
      <c r="D54" s="7">
        <v>424</v>
      </c>
    </row>
    <row r="55" spans="1:4" x14ac:dyDescent="0.25">
      <c r="A55" s="10" t="s">
        <v>46</v>
      </c>
      <c r="B55" s="7"/>
      <c r="C55" s="7"/>
      <c r="D55" s="7">
        <v>285</v>
      </c>
    </row>
    <row r="56" spans="1:4" x14ac:dyDescent="0.25">
      <c r="A56" s="10" t="s">
        <v>47</v>
      </c>
      <c r="B56" s="8">
        <v>420</v>
      </c>
      <c r="C56" s="8">
        <v>343</v>
      </c>
      <c r="D56" s="8">
        <v>355</v>
      </c>
    </row>
    <row r="57" spans="1:4" ht="15.75" x14ac:dyDescent="0.25">
      <c r="A57" s="6" t="s">
        <v>48</v>
      </c>
      <c r="B57" s="7"/>
      <c r="C57" s="7"/>
      <c r="D57" s="7">
        <v>466</v>
      </c>
    </row>
    <row r="58" spans="1:4" ht="15.75" x14ac:dyDescent="0.25">
      <c r="A58" s="6" t="s">
        <v>49</v>
      </c>
      <c r="B58" s="8">
        <v>2323</v>
      </c>
      <c r="C58" s="8">
        <v>2491</v>
      </c>
      <c r="D58" s="8">
        <f>2115+48+444</f>
        <v>2607</v>
      </c>
    </row>
    <row r="59" spans="1:4" ht="15.75" x14ac:dyDescent="0.25">
      <c r="A59" s="6" t="s">
        <v>50</v>
      </c>
      <c r="B59" s="8">
        <v>500</v>
      </c>
      <c r="C59" s="8">
        <v>466</v>
      </c>
      <c r="D59" s="8">
        <v>500</v>
      </c>
    </row>
    <row r="60" spans="1:4" ht="15.75" x14ac:dyDescent="0.25">
      <c r="A60" s="6" t="s">
        <v>74</v>
      </c>
      <c r="B60" s="8"/>
      <c r="C60" s="8"/>
      <c r="D60" s="8"/>
    </row>
    <row r="61" spans="1:4" ht="15.75" x14ac:dyDescent="0.25">
      <c r="A61" s="6" t="s">
        <v>51</v>
      </c>
      <c r="B61" s="8"/>
      <c r="C61" s="8">
        <f>24+260+5+6</f>
        <v>295</v>
      </c>
      <c r="D61" s="8"/>
    </row>
    <row r="62" spans="1:4" ht="15.75" x14ac:dyDescent="0.25">
      <c r="A62" s="11" t="s">
        <v>52</v>
      </c>
      <c r="B62" s="12">
        <f>SUM(B49:B61)</f>
        <v>4234</v>
      </c>
      <c r="C62" s="54">
        <f>SUM(C49:C61)</f>
        <v>6160</v>
      </c>
      <c r="D62" s="12">
        <f>SUM(D49:D61)</f>
        <v>7311</v>
      </c>
    </row>
    <row r="63" spans="1:4" ht="15.75" x14ac:dyDescent="0.25">
      <c r="A63" s="6" t="s">
        <v>93</v>
      </c>
      <c r="B63" s="8">
        <v>25489</v>
      </c>
      <c r="C63" s="8">
        <v>26364</v>
      </c>
      <c r="D63" s="8">
        <v>26498</v>
      </c>
    </row>
    <row r="64" spans="1:4" ht="15.75" x14ac:dyDescent="0.25">
      <c r="A64" s="6" t="s">
        <v>54</v>
      </c>
      <c r="B64" s="8">
        <v>6500</v>
      </c>
      <c r="C64" s="8">
        <v>5150</v>
      </c>
      <c r="D64" s="57">
        <f>1010+3329+480+71</f>
        <v>4890</v>
      </c>
    </row>
    <row r="65" spans="1:6" ht="15.75" x14ac:dyDescent="0.25">
      <c r="A65" s="6" t="s">
        <v>55</v>
      </c>
      <c r="B65" s="8">
        <v>363</v>
      </c>
      <c r="C65" s="8">
        <v>368</v>
      </c>
      <c r="D65" s="8">
        <v>0</v>
      </c>
    </row>
    <row r="66" spans="1:6" ht="15.75" x14ac:dyDescent="0.25">
      <c r="A66" s="6" t="s">
        <v>56</v>
      </c>
      <c r="B66" s="8">
        <v>4700</v>
      </c>
      <c r="C66" s="8">
        <v>6931</v>
      </c>
      <c r="D66" s="8">
        <f>2033+1029</f>
        <v>3062</v>
      </c>
    </row>
    <row r="67" spans="1:6" ht="15.75" x14ac:dyDescent="0.25">
      <c r="A67" s="6" t="s">
        <v>94</v>
      </c>
      <c r="B67" s="8">
        <v>6515</v>
      </c>
      <c r="C67" s="8">
        <v>6042</v>
      </c>
      <c r="D67" s="8">
        <f>3620+1295+1000+509+1298+1000</f>
        <v>8722</v>
      </c>
    </row>
    <row r="68" spans="1:6" ht="15.75" x14ac:dyDescent="0.25">
      <c r="A68" s="6" t="s">
        <v>57</v>
      </c>
      <c r="B68" s="8">
        <v>0</v>
      </c>
      <c r="C68" s="8"/>
      <c r="D68" s="8">
        <v>0</v>
      </c>
    </row>
    <row r="69" spans="1:6" ht="15.75" x14ac:dyDescent="0.25">
      <c r="A69" s="11" t="s">
        <v>58</v>
      </c>
      <c r="B69" s="25">
        <f>SUM(B63:B68)</f>
        <v>43567</v>
      </c>
      <c r="C69" s="55">
        <f>SUM(C63:C68)</f>
        <v>44855</v>
      </c>
      <c r="D69" s="25">
        <f>SUM(D63:D68)</f>
        <v>43172</v>
      </c>
    </row>
    <row r="70" spans="1:6" ht="15.75" x14ac:dyDescent="0.25">
      <c r="A70" s="20" t="s">
        <v>59</v>
      </c>
      <c r="B70" s="21">
        <f>B69+B62</f>
        <v>47801</v>
      </c>
      <c r="C70" s="54">
        <f>C69+C62</f>
        <v>51015</v>
      </c>
      <c r="D70" s="21">
        <f>D69+D62</f>
        <v>50483</v>
      </c>
    </row>
    <row r="71" spans="1:6" ht="15.75" x14ac:dyDescent="0.25">
      <c r="A71" s="26" t="s">
        <v>60</v>
      </c>
      <c r="B71" s="47">
        <f>B70-B45</f>
        <v>0</v>
      </c>
      <c r="C71" s="47">
        <f>C70-C45</f>
        <v>937</v>
      </c>
      <c r="D71" s="47">
        <f>D70-D45</f>
        <v>0</v>
      </c>
    </row>
    <row r="73" spans="1:6" x14ac:dyDescent="0.25">
      <c r="A73" s="28" t="s">
        <v>61</v>
      </c>
      <c r="B73" s="29"/>
      <c r="C73" s="29"/>
    </row>
    <row r="75" spans="1:6" x14ac:dyDescent="0.25">
      <c r="A75" s="30"/>
    </row>
    <row r="77" spans="1:6" x14ac:dyDescent="0.25">
      <c r="F77" s="62"/>
    </row>
    <row r="78" spans="1:6" x14ac:dyDescent="0.25">
      <c r="E78" s="30"/>
    </row>
    <row r="84" spans="1:5" x14ac:dyDescent="0.25">
      <c r="E84" s="61"/>
    </row>
    <row r="85" spans="1:5" x14ac:dyDescent="0.25">
      <c r="E85" s="30"/>
    </row>
    <row r="86" spans="1:5" x14ac:dyDescent="0.25">
      <c r="A86" s="30"/>
    </row>
    <row r="91" spans="1:5" x14ac:dyDescent="0.25">
      <c r="A91" s="30"/>
    </row>
    <row r="92" spans="1:5" x14ac:dyDescent="0.25">
      <c r="A92" s="31"/>
    </row>
  </sheetData>
  <mergeCells count="1">
    <mergeCell ref="A4:B4"/>
  </mergeCells>
  <pageMargins left="0.31496062992125984" right="0.31496062992125984" top="0.19685039370078741" bottom="0.19685039370078741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workbookViewId="0">
      <selection activeCell="A25" sqref="A25"/>
    </sheetView>
  </sheetViews>
  <sheetFormatPr defaultRowHeight="15" x14ac:dyDescent="0.25"/>
  <cols>
    <col min="1" max="1" width="54.28515625" bestFit="1" customWidth="1"/>
    <col min="2" max="2" width="19" customWidth="1"/>
    <col min="3" max="3" width="17.28515625" customWidth="1"/>
    <col min="4" max="4" width="18.28515625" customWidth="1"/>
    <col min="5" max="5" width="12.85546875" bestFit="1" customWidth="1"/>
  </cols>
  <sheetData>
    <row r="2" spans="1:4" ht="15.75" x14ac:dyDescent="0.25">
      <c r="A2" s="68" t="s">
        <v>76</v>
      </c>
      <c r="B2" s="68"/>
    </row>
    <row r="3" spans="1:4" x14ac:dyDescent="0.25">
      <c r="B3" s="69" t="s">
        <v>75</v>
      </c>
      <c r="C3" s="69" t="s">
        <v>85</v>
      </c>
    </row>
    <row r="4" spans="1:4" x14ac:dyDescent="0.25">
      <c r="B4" s="69"/>
      <c r="C4" s="69"/>
    </row>
    <row r="5" spans="1:4" x14ac:dyDescent="0.25">
      <c r="A5" s="41" t="s">
        <v>77</v>
      </c>
      <c r="B5" s="42">
        <v>454216</v>
      </c>
      <c r="C5" s="42">
        <v>454216</v>
      </c>
    </row>
    <row r="6" spans="1:4" x14ac:dyDescent="0.25">
      <c r="A6" s="36"/>
      <c r="B6" s="36"/>
      <c r="C6" s="36"/>
    </row>
    <row r="7" spans="1:4" x14ac:dyDescent="0.25">
      <c r="A7" s="43" t="s">
        <v>78</v>
      </c>
      <c r="B7" s="44"/>
      <c r="C7" s="44"/>
    </row>
    <row r="8" spans="1:4" x14ac:dyDescent="0.25">
      <c r="A8" s="36" t="s">
        <v>69</v>
      </c>
      <c r="B8" s="37">
        <v>540000</v>
      </c>
      <c r="C8" s="37">
        <v>527591</v>
      </c>
    </row>
    <row r="9" spans="1:4" x14ac:dyDescent="0.25">
      <c r="A9" s="36"/>
      <c r="B9" s="37"/>
      <c r="C9" s="37"/>
    </row>
    <row r="10" spans="1:4" x14ac:dyDescent="0.25">
      <c r="A10" s="43" t="s">
        <v>80</v>
      </c>
      <c r="B10" s="45"/>
      <c r="C10" s="45"/>
    </row>
    <row r="11" spans="1:4" x14ac:dyDescent="0.25">
      <c r="A11" s="36" t="s">
        <v>70</v>
      </c>
      <c r="B11" s="37">
        <v>410000</v>
      </c>
      <c r="C11" s="37">
        <v>342604</v>
      </c>
      <c r="D11" s="29"/>
    </row>
    <row r="12" spans="1:4" x14ac:dyDescent="0.25">
      <c r="A12" s="36" t="s">
        <v>71</v>
      </c>
      <c r="B12" s="38">
        <v>10000</v>
      </c>
      <c r="C12" s="38">
        <v>0</v>
      </c>
    </row>
    <row r="13" spans="1:4" x14ac:dyDescent="0.25">
      <c r="A13" s="39" t="s">
        <v>79</v>
      </c>
      <c r="B13" s="40">
        <f>B5+B8-B11-B12</f>
        <v>574216</v>
      </c>
      <c r="C13" s="40">
        <f>C5+C8-C11</f>
        <v>639203</v>
      </c>
      <c r="D13" s="29"/>
    </row>
    <row r="14" spans="1:4" x14ac:dyDescent="0.25">
      <c r="A14" s="35"/>
      <c r="B14" s="35"/>
    </row>
    <row r="15" spans="1:4" x14ac:dyDescent="0.25">
      <c r="A15" s="35"/>
      <c r="B15" s="35"/>
    </row>
    <row r="16" spans="1:4" x14ac:dyDescent="0.25">
      <c r="A16" s="35"/>
      <c r="B16" s="35"/>
    </row>
    <row r="17" spans="1:5" x14ac:dyDescent="0.25">
      <c r="A17" s="35"/>
      <c r="B17" s="35"/>
    </row>
    <row r="20" spans="1:5" ht="15.75" x14ac:dyDescent="0.25">
      <c r="A20" s="68" t="s">
        <v>90</v>
      </c>
      <c r="B20" s="68"/>
    </row>
    <row r="21" spans="1:5" x14ac:dyDescent="0.25">
      <c r="C21" s="63"/>
    </row>
    <row r="22" spans="1:5" x14ac:dyDescent="0.25">
      <c r="B22" s="69" t="s">
        <v>84</v>
      </c>
      <c r="C22" s="69" t="s">
        <v>95</v>
      </c>
    </row>
    <row r="23" spans="1:5" x14ac:dyDescent="0.25">
      <c r="B23" s="69"/>
      <c r="C23" s="69"/>
    </row>
    <row r="24" spans="1:5" x14ac:dyDescent="0.25">
      <c r="A24" s="41" t="s">
        <v>91</v>
      </c>
      <c r="B24" s="42">
        <v>639203</v>
      </c>
      <c r="C24" s="42"/>
    </row>
    <row r="25" spans="1:5" x14ac:dyDescent="0.25">
      <c r="A25" s="36"/>
      <c r="B25" s="36"/>
      <c r="C25" s="36"/>
    </row>
    <row r="26" spans="1:5" x14ac:dyDescent="0.25">
      <c r="A26" s="43" t="s">
        <v>97</v>
      </c>
      <c r="B26" s="44"/>
      <c r="C26" s="44"/>
    </row>
    <row r="27" spans="1:5" x14ac:dyDescent="0.25">
      <c r="A27" s="36" t="s">
        <v>69</v>
      </c>
      <c r="B27" s="37">
        <v>924914</v>
      </c>
      <c r="C27" s="64" t="s">
        <v>96</v>
      </c>
      <c r="E27" s="29"/>
    </row>
    <row r="28" spans="1:5" x14ac:dyDescent="0.25">
      <c r="A28" s="36"/>
      <c r="B28" s="37"/>
      <c r="C28" s="37"/>
    </row>
    <row r="29" spans="1:5" x14ac:dyDescent="0.25">
      <c r="A29" s="43" t="s">
        <v>98</v>
      </c>
      <c r="B29" s="45"/>
      <c r="C29" s="45"/>
    </row>
    <row r="30" spans="1:5" x14ac:dyDescent="0.25">
      <c r="A30" s="36" t="s">
        <v>70</v>
      </c>
      <c r="B30" s="37">
        <v>661626</v>
      </c>
      <c r="C30" s="65">
        <v>0</v>
      </c>
      <c r="E30" s="29"/>
    </row>
    <row r="31" spans="1:5" x14ac:dyDescent="0.25">
      <c r="A31" s="36" t="s">
        <v>71</v>
      </c>
      <c r="B31" s="38">
        <v>10000</v>
      </c>
      <c r="C31" s="64">
        <v>0</v>
      </c>
    </row>
    <row r="32" spans="1:5" x14ac:dyDescent="0.25">
      <c r="A32" s="39" t="s">
        <v>99</v>
      </c>
      <c r="B32" s="40">
        <f>B24+B27-B30-B31</f>
        <v>892491</v>
      </c>
      <c r="C32" s="40"/>
    </row>
    <row r="33" spans="1:2" x14ac:dyDescent="0.25">
      <c r="A33" s="35"/>
      <c r="B33" s="35"/>
    </row>
  </sheetData>
  <mergeCells count="6">
    <mergeCell ref="A2:B2"/>
    <mergeCell ref="C3:C4"/>
    <mergeCell ref="A20:B20"/>
    <mergeCell ref="B3:B4"/>
    <mergeCell ref="B22:B23"/>
    <mergeCell ref="C22:C23"/>
  </mergeCells>
  <pageMargins left="0.7" right="0.7" top="0.78740157499999996" bottom="0.78740157499999996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B7" sqref="B7"/>
    </sheetView>
  </sheetViews>
  <sheetFormatPr defaultRowHeight="15" x14ac:dyDescent="0.25"/>
  <cols>
    <col min="1" max="1" width="59.28515625" customWidth="1"/>
    <col min="2" max="2" width="19.28515625" customWidth="1"/>
    <col min="3" max="3" width="19.85546875" customWidth="1"/>
    <col min="4" max="4" width="17.85546875" customWidth="1"/>
  </cols>
  <sheetData>
    <row r="1" spans="1:4" ht="15.75" x14ac:dyDescent="0.25">
      <c r="A1" s="32"/>
      <c r="B1" s="1"/>
      <c r="C1" s="1"/>
      <c r="D1" s="1"/>
    </row>
    <row r="2" spans="1:4" x14ac:dyDescent="0.25">
      <c r="B2" s="1"/>
      <c r="C2" s="1"/>
      <c r="D2" s="1"/>
    </row>
    <row r="3" spans="1:4" ht="15.75" x14ac:dyDescent="0.25">
      <c r="A3" s="68" t="s">
        <v>81</v>
      </c>
      <c r="B3" s="68"/>
      <c r="C3" s="68"/>
      <c r="D3" s="68"/>
    </row>
    <row r="4" spans="1:4" ht="15.75" x14ac:dyDescent="0.25">
      <c r="A4" s="70" t="s">
        <v>68</v>
      </c>
      <c r="B4" s="70"/>
      <c r="C4" s="70"/>
      <c r="D4" s="70"/>
    </row>
    <row r="5" spans="1:4" ht="15.75" x14ac:dyDescent="0.25">
      <c r="A5" s="3"/>
      <c r="B5" s="4"/>
      <c r="C5" s="4"/>
      <c r="D5" s="4"/>
    </row>
    <row r="6" spans="1:4" x14ac:dyDescent="0.25">
      <c r="A6" s="33" t="s">
        <v>1</v>
      </c>
      <c r="B6" s="34" t="s">
        <v>82</v>
      </c>
      <c r="C6" s="34" t="s">
        <v>72</v>
      </c>
      <c r="D6" s="34" t="s">
        <v>83</v>
      </c>
    </row>
    <row r="7" spans="1:4" ht="15.75" x14ac:dyDescent="0.25">
      <c r="A7" s="6" t="s">
        <v>62</v>
      </c>
      <c r="B7" s="8">
        <v>1675</v>
      </c>
      <c r="C7" s="8">
        <v>1500</v>
      </c>
      <c r="D7" s="8">
        <v>1500</v>
      </c>
    </row>
    <row r="8" spans="1:4" ht="15.75" x14ac:dyDescent="0.25">
      <c r="A8" s="6" t="s">
        <v>63</v>
      </c>
      <c r="B8" s="8">
        <v>486</v>
      </c>
      <c r="C8" s="8">
        <v>480</v>
      </c>
      <c r="D8" s="8">
        <v>480</v>
      </c>
    </row>
    <row r="9" spans="1:4" ht="15.75" x14ac:dyDescent="0.25">
      <c r="A9" s="6" t="s">
        <v>64</v>
      </c>
      <c r="B9" s="8">
        <v>345</v>
      </c>
      <c r="C9" s="8">
        <v>750</v>
      </c>
      <c r="D9" s="8">
        <v>250</v>
      </c>
    </row>
    <row r="10" spans="1:4" ht="15.75" x14ac:dyDescent="0.25">
      <c r="A10" s="6" t="s">
        <v>65</v>
      </c>
      <c r="B10" s="8">
        <v>5960</v>
      </c>
      <c r="C10" s="8">
        <v>5285</v>
      </c>
      <c r="D10" s="8">
        <v>5295</v>
      </c>
    </row>
    <row r="11" spans="1:4" ht="15.75" x14ac:dyDescent="0.25">
      <c r="A11" s="6" t="s">
        <v>21</v>
      </c>
      <c r="B11" s="7">
        <v>83</v>
      </c>
      <c r="C11" s="7">
        <v>85</v>
      </c>
      <c r="D11" s="7">
        <v>85</v>
      </c>
    </row>
    <row r="12" spans="1:4" ht="15.75" x14ac:dyDescent="0.25">
      <c r="A12" s="6" t="s">
        <v>24</v>
      </c>
      <c r="B12" s="7">
        <v>155</v>
      </c>
      <c r="C12" s="7">
        <v>150</v>
      </c>
      <c r="D12" s="7">
        <v>150</v>
      </c>
    </row>
    <row r="13" spans="1:4" ht="15.75" x14ac:dyDescent="0.25">
      <c r="A13" s="6" t="s">
        <v>25</v>
      </c>
      <c r="B13" s="7"/>
      <c r="C13" s="7"/>
      <c r="D13" s="7"/>
    </row>
    <row r="14" spans="1:4" ht="15.75" x14ac:dyDescent="0.25">
      <c r="A14" s="6" t="s">
        <v>26</v>
      </c>
      <c r="B14" s="7">
        <v>648</v>
      </c>
      <c r="C14" s="7">
        <v>750</v>
      </c>
      <c r="D14" s="7">
        <v>750</v>
      </c>
    </row>
    <row r="15" spans="1:4" ht="15.75" x14ac:dyDescent="0.25">
      <c r="A15" s="11" t="s">
        <v>27</v>
      </c>
      <c r="B15" s="12">
        <f>SUM(B7:B14)</f>
        <v>9352</v>
      </c>
      <c r="C15" s="12">
        <f>SUM(C7:C14)</f>
        <v>9000</v>
      </c>
      <c r="D15" s="12">
        <f>SUM(D7:D14)</f>
        <v>8510</v>
      </c>
    </row>
    <row r="16" spans="1:4" ht="15.75" x14ac:dyDescent="0.25">
      <c r="A16" s="11" t="s">
        <v>36</v>
      </c>
      <c r="B16" s="12">
        <v>38479</v>
      </c>
      <c r="C16" s="12">
        <v>38360</v>
      </c>
      <c r="D16" s="12">
        <v>38580</v>
      </c>
    </row>
    <row r="17" spans="1:4" x14ac:dyDescent="0.25">
      <c r="A17" s="46" t="s">
        <v>38</v>
      </c>
      <c r="B17" s="7">
        <v>-30</v>
      </c>
      <c r="C17" s="7">
        <v>-40</v>
      </c>
      <c r="D17" s="7">
        <v>-40</v>
      </c>
    </row>
    <row r="18" spans="1:4" ht="15.75" x14ac:dyDescent="0.25">
      <c r="A18" s="20" t="s">
        <v>39</v>
      </c>
      <c r="B18" s="21">
        <f>B15+B16+B17</f>
        <v>47801</v>
      </c>
      <c r="C18" s="21">
        <f t="shared" ref="C18:D18" si="0">C15+C16+C17</f>
        <v>47320</v>
      </c>
      <c r="D18" s="21">
        <f t="shared" si="0"/>
        <v>47050</v>
      </c>
    </row>
    <row r="19" spans="1:4" x14ac:dyDescent="0.25">
      <c r="A19" s="22"/>
      <c r="B19" s="9"/>
      <c r="C19" s="9"/>
      <c r="D19" s="9"/>
    </row>
    <row r="20" spans="1:4" ht="15.75" x14ac:dyDescent="0.25">
      <c r="A20" s="23"/>
      <c r="B20" s="24"/>
      <c r="C20" s="24"/>
      <c r="D20" s="24"/>
    </row>
    <row r="21" spans="1:4" x14ac:dyDescent="0.25">
      <c r="A21" s="33" t="s">
        <v>1</v>
      </c>
      <c r="B21" s="34" t="s">
        <v>82</v>
      </c>
      <c r="C21" s="34" t="s">
        <v>72</v>
      </c>
      <c r="D21" s="34" t="s">
        <v>83</v>
      </c>
    </row>
    <row r="22" spans="1:4" ht="15.75" x14ac:dyDescent="0.25">
      <c r="A22" s="6" t="s">
        <v>66</v>
      </c>
      <c r="B22" s="7">
        <v>750</v>
      </c>
      <c r="C22" s="7">
        <v>600</v>
      </c>
      <c r="D22" s="7">
        <v>600</v>
      </c>
    </row>
    <row r="23" spans="1:4" ht="15.75" x14ac:dyDescent="0.25">
      <c r="A23" s="6" t="s">
        <v>51</v>
      </c>
      <c r="B23" s="7">
        <v>3484</v>
      </c>
      <c r="C23" s="7">
        <v>4020</v>
      </c>
      <c r="D23" s="7">
        <v>4030</v>
      </c>
    </row>
    <row r="24" spans="1:4" ht="15.75" x14ac:dyDescent="0.25">
      <c r="A24" s="11" t="s">
        <v>52</v>
      </c>
      <c r="B24" s="12">
        <f>B22+B23</f>
        <v>4234</v>
      </c>
      <c r="C24" s="12">
        <f>SUM(C22:C23)</f>
        <v>4620</v>
      </c>
      <c r="D24" s="12">
        <v>4650</v>
      </c>
    </row>
    <row r="25" spans="1:4" ht="15.75" x14ac:dyDescent="0.25">
      <c r="A25" s="6" t="s">
        <v>53</v>
      </c>
      <c r="B25" s="7">
        <v>25489</v>
      </c>
      <c r="C25" s="7">
        <v>25700</v>
      </c>
      <c r="D25" s="7">
        <v>25900</v>
      </c>
    </row>
    <row r="26" spans="1:4" ht="15.75" x14ac:dyDescent="0.25">
      <c r="A26" s="6" t="s">
        <v>54</v>
      </c>
      <c r="B26" s="7">
        <v>6500</v>
      </c>
      <c r="C26" s="7">
        <v>7000</v>
      </c>
      <c r="D26" s="7">
        <v>6500</v>
      </c>
    </row>
    <row r="27" spans="1:4" ht="15.75" x14ac:dyDescent="0.25">
      <c r="A27" s="6" t="s">
        <v>67</v>
      </c>
      <c r="B27" s="7">
        <v>11578</v>
      </c>
      <c r="C27" s="7">
        <v>10000</v>
      </c>
      <c r="D27" s="7">
        <v>10000</v>
      </c>
    </row>
    <row r="28" spans="1:4" ht="15.75" x14ac:dyDescent="0.25">
      <c r="A28" s="11" t="s">
        <v>58</v>
      </c>
      <c r="B28" s="25">
        <f>B25+B26+B27</f>
        <v>43567</v>
      </c>
      <c r="C28" s="25">
        <f>SUM(C25:C27)</f>
        <v>42700</v>
      </c>
      <c r="D28" s="25">
        <f>SUM(D25:D27)</f>
        <v>42400</v>
      </c>
    </row>
    <row r="29" spans="1:4" ht="15.75" x14ac:dyDescent="0.25">
      <c r="A29" s="20" t="s">
        <v>59</v>
      </c>
      <c r="B29" s="21">
        <f>B24+B28</f>
        <v>47801</v>
      </c>
      <c r="C29" s="21">
        <f>C24+C28</f>
        <v>47320</v>
      </c>
      <c r="D29" s="21">
        <f>D24+D28</f>
        <v>47050</v>
      </c>
    </row>
    <row r="30" spans="1:4" ht="15.75" x14ac:dyDescent="0.25">
      <c r="A30" s="26" t="s">
        <v>60</v>
      </c>
      <c r="B30" s="27">
        <f>B29-B18</f>
        <v>0</v>
      </c>
      <c r="C30" s="27">
        <f>C29-C18</f>
        <v>0</v>
      </c>
      <c r="D30" s="27">
        <f>D29-D18</f>
        <v>0</v>
      </c>
    </row>
    <row r="31" spans="1:4" x14ac:dyDescent="0.25">
      <c r="B31" s="29"/>
      <c r="C31" s="29"/>
      <c r="D31" s="29"/>
    </row>
    <row r="32" spans="1:4" x14ac:dyDescent="0.25">
      <c r="A32" s="28" t="s">
        <v>61</v>
      </c>
    </row>
    <row r="34" spans="2:2" x14ac:dyDescent="0.25">
      <c r="B34" s="29">
        <f>B29-B18</f>
        <v>0</v>
      </c>
    </row>
  </sheetData>
  <mergeCells count="2">
    <mergeCell ref="A3:D3"/>
    <mergeCell ref="A4:D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workbookViewId="0">
      <selection activeCell="A33" sqref="A1:D33"/>
    </sheetView>
  </sheetViews>
  <sheetFormatPr defaultRowHeight="15" x14ac:dyDescent="0.25"/>
  <cols>
    <col min="1" max="1" width="59.28515625" customWidth="1"/>
    <col min="2" max="2" width="19.28515625" customWidth="1"/>
    <col min="3" max="3" width="19.85546875" customWidth="1"/>
    <col min="4" max="4" width="17.85546875" customWidth="1"/>
  </cols>
  <sheetData>
    <row r="1" spans="1:4" ht="15.75" x14ac:dyDescent="0.25">
      <c r="A1" s="32"/>
      <c r="B1" s="1"/>
      <c r="C1" s="1"/>
      <c r="D1" s="1"/>
    </row>
    <row r="2" spans="1:4" x14ac:dyDescent="0.25">
      <c r="B2" s="1"/>
      <c r="C2" s="1"/>
      <c r="D2" s="1"/>
    </row>
    <row r="3" spans="1:4" ht="15.75" x14ac:dyDescent="0.25">
      <c r="A3" s="68" t="s">
        <v>89</v>
      </c>
      <c r="B3" s="68"/>
      <c r="C3" s="68"/>
      <c r="D3" s="68"/>
    </row>
    <row r="4" spans="1:4" ht="15.75" x14ac:dyDescent="0.25">
      <c r="A4" s="70" t="s">
        <v>68</v>
      </c>
      <c r="B4" s="70"/>
      <c r="C4" s="70"/>
      <c r="D4" s="70"/>
    </row>
    <row r="5" spans="1:4" ht="15.75" x14ac:dyDescent="0.25">
      <c r="A5" s="3"/>
      <c r="B5" s="4"/>
      <c r="C5" s="4"/>
      <c r="D5" s="4"/>
    </row>
    <row r="6" spans="1:4" x14ac:dyDescent="0.25">
      <c r="A6" s="33" t="s">
        <v>1</v>
      </c>
      <c r="B6" s="34" t="s">
        <v>87</v>
      </c>
      <c r="C6" s="34" t="s">
        <v>83</v>
      </c>
      <c r="D6" s="34" t="s">
        <v>88</v>
      </c>
    </row>
    <row r="7" spans="1:4" ht="15.75" x14ac:dyDescent="0.25">
      <c r="A7" s="6" t="s">
        <v>62</v>
      </c>
      <c r="B7" s="8">
        <f>345+599+921</f>
        <v>1865</v>
      </c>
      <c r="C7" s="8">
        <v>1900</v>
      </c>
      <c r="D7" s="8">
        <v>1920</v>
      </c>
    </row>
    <row r="8" spans="1:4" ht="15.75" x14ac:dyDescent="0.25">
      <c r="A8" s="6" t="s">
        <v>63</v>
      </c>
      <c r="B8" s="8">
        <f>240+102+322+91</f>
        <v>755</v>
      </c>
      <c r="C8" s="8">
        <v>760</v>
      </c>
      <c r="D8" s="8">
        <v>800</v>
      </c>
    </row>
    <row r="9" spans="1:4" ht="15.75" x14ac:dyDescent="0.25">
      <c r="A9" s="6" t="s">
        <v>64</v>
      </c>
      <c r="B9" s="8">
        <f>173+276</f>
        <v>449</v>
      </c>
      <c r="C9" s="8">
        <v>500</v>
      </c>
      <c r="D9" s="8">
        <v>520</v>
      </c>
    </row>
    <row r="10" spans="1:4" ht="15.75" x14ac:dyDescent="0.25">
      <c r="A10" s="6" t="s">
        <v>65</v>
      </c>
      <c r="B10" s="8">
        <f>700+173+41+69+115+925+98+4029+75+46</f>
        <v>6271</v>
      </c>
      <c r="C10" s="8">
        <v>6290</v>
      </c>
      <c r="D10" s="8">
        <v>6310</v>
      </c>
    </row>
    <row r="11" spans="1:4" ht="15.75" x14ac:dyDescent="0.25">
      <c r="A11" s="6" t="s">
        <v>21</v>
      </c>
      <c r="B11" s="7">
        <v>5</v>
      </c>
      <c r="C11" s="7">
        <v>10</v>
      </c>
      <c r="D11" s="7">
        <v>10</v>
      </c>
    </row>
    <row r="12" spans="1:4" ht="15.75" x14ac:dyDescent="0.25">
      <c r="A12" s="6" t="s">
        <v>24</v>
      </c>
      <c r="B12" s="7">
        <f>86</f>
        <v>86</v>
      </c>
      <c r="C12" s="7">
        <v>90</v>
      </c>
      <c r="D12" s="7">
        <v>90</v>
      </c>
    </row>
    <row r="13" spans="1:4" ht="15.75" x14ac:dyDescent="0.25">
      <c r="A13" s="6" t="s">
        <v>25</v>
      </c>
      <c r="B13" s="7"/>
      <c r="C13" s="7"/>
      <c r="D13" s="7"/>
    </row>
    <row r="14" spans="1:4" ht="15.75" x14ac:dyDescent="0.25">
      <c r="A14" s="6" t="s">
        <v>26</v>
      </c>
      <c r="B14" s="7">
        <f>545</f>
        <v>545</v>
      </c>
      <c r="C14" s="7">
        <v>550</v>
      </c>
      <c r="D14" s="7">
        <v>560</v>
      </c>
    </row>
    <row r="15" spans="1:4" ht="15.75" x14ac:dyDescent="0.25">
      <c r="A15" s="11" t="s">
        <v>27</v>
      </c>
      <c r="B15" s="12">
        <f>SUM(B7:B14)</f>
        <v>9976</v>
      </c>
      <c r="C15" s="12">
        <f>SUM(C7:C14)</f>
        <v>10100</v>
      </c>
      <c r="D15" s="12">
        <f>SUM(D7:D14)</f>
        <v>10210</v>
      </c>
    </row>
    <row r="16" spans="1:4" ht="15.75" x14ac:dyDescent="0.25">
      <c r="A16" s="11" t="s">
        <v>36</v>
      </c>
      <c r="B16" s="12">
        <v>40537</v>
      </c>
      <c r="C16" s="12">
        <v>40300</v>
      </c>
      <c r="D16" s="12">
        <v>40400</v>
      </c>
    </row>
    <row r="17" spans="1:4" x14ac:dyDescent="0.25">
      <c r="A17" s="46" t="s">
        <v>38</v>
      </c>
      <c r="B17" s="7">
        <v>-30</v>
      </c>
      <c r="C17" s="7">
        <v>-30</v>
      </c>
      <c r="D17" s="7">
        <v>-30</v>
      </c>
    </row>
    <row r="18" spans="1:4" ht="15.75" x14ac:dyDescent="0.25">
      <c r="A18" s="20" t="s">
        <v>39</v>
      </c>
      <c r="B18" s="21">
        <f>B15+B16+B17</f>
        <v>50483</v>
      </c>
      <c r="C18" s="21">
        <f t="shared" ref="C18:D18" si="0">C15+C16+C17</f>
        <v>50370</v>
      </c>
      <c r="D18" s="21">
        <f t="shared" si="0"/>
        <v>50580</v>
      </c>
    </row>
    <row r="19" spans="1:4" x14ac:dyDescent="0.25">
      <c r="A19" s="22"/>
      <c r="B19" s="9"/>
      <c r="C19" s="9"/>
      <c r="D19" s="9"/>
    </row>
    <row r="20" spans="1:4" ht="15.75" x14ac:dyDescent="0.25">
      <c r="A20" s="23"/>
      <c r="B20" s="24"/>
      <c r="C20" s="24"/>
      <c r="D20" s="24"/>
    </row>
    <row r="21" spans="1:4" x14ac:dyDescent="0.25">
      <c r="A21" s="33" t="s">
        <v>1</v>
      </c>
      <c r="B21" s="34" t="s">
        <v>87</v>
      </c>
      <c r="C21" s="34" t="s">
        <v>83</v>
      </c>
      <c r="D21" s="34" t="s">
        <v>88</v>
      </c>
    </row>
    <row r="22" spans="1:4" ht="15.75" x14ac:dyDescent="0.25">
      <c r="A22" s="6" t="s">
        <v>66</v>
      </c>
      <c r="B22" s="7">
        <f>346+1079+1249+424+285+355+466</f>
        <v>4204</v>
      </c>
      <c r="C22" s="7">
        <v>4300</v>
      </c>
      <c r="D22" s="7">
        <v>4320</v>
      </c>
    </row>
    <row r="23" spans="1:4" ht="15.75" x14ac:dyDescent="0.25">
      <c r="A23" s="6" t="s">
        <v>51</v>
      </c>
      <c r="B23" s="7">
        <f>2115+48+444+500</f>
        <v>3107</v>
      </c>
      <c r="C23" s="7">
        <v>3200</v>
      </c>
      <c r="D23" s="7">
        <v>3300</v>
      </c>
    </row>
    <row r="24" spans="1:4" ht="15.75" x14ac:dyDescent="0.25">
      <c r="A24" s="11" t="s">
        <v>52</v>
      </c>
      <c r="B24" s="12">
        <f>B22+B23</f>
        <v>7311</v>
      </c>
      <c r="C24" s="12">
        <f>SUM(C22:C23)</f>
        <v>7500</v>
      </c>
      <c r="D24" s="12">
        <f>SUM(D22:D23)</f>
        <v>7620</v>
      </c>
    </row>
    <row r="25" spans="1:4" ht="15.75" x14ac:dyDescent="0.25">
      <c r="A25" s="6" t="s">
        <v>53</v>
      </c>
      <c r="B25" s="7">
        <v>26498</v>
      </c>
      <c r="C25" s="7">
        <v>26600</v>
      </c>
      <c r="D25" s="7">
        <v>26600</v>
      </c>
    </row>
    <row r="26" spans="1:4" ht="15.75" x14ac:dyDescent="0.25">
      <c r="A26" s="6" t="s">
        <v>54</v>
      </c>
      <c r="B26" s="7">
        <v>4890</v>
      </c>
      <c r="C26" s="7">
        <v>5000</v>
      </c>
      <c r="D26" s="7">
        <v>5000</v>
      </c>
    </row>
    <row r="27" spans="1:4" ht="15.75" x14ac:dyDescent="0.25">
      <c r="A27" s="6" t="s">
        <v>67</v>
      </c>
      <c r="B27" s="7">
        <f>3062+8722</f>
        <v>11784</v>
      </c>
      <c r="C27" s="7">
        <v>11270</v>
      </c>
      <c r="D27" s="7">
        <v>11360</v>
      </c>
    </row>
    <row r="28" spans="1:4" ht="15.75" x14ac:dyDescent="0.25">
      <c r="A28" s="11" t="s">
        <v>58</v>
      </c>
      <c r="B28" s="25">
        <f>B25+B26+B27</f>
        <v>43172</v>
      </c>
      <c r="C28" s="25">
        <f>SUM(C25:C27)</f>
        <v>42870</v>
      </c>
      <c r="D28" s="25">
        <f>SUM(D25:D27)</f>
        <v>42960</v>
      </c>
    </row>
    <row r="29" spans="1:4" ht="15.75" x14ac:dyDescent="0.25">
      <c r="A29" s="20" t="s">
        <v>59</v>
      </c>
      <c r="B29" s="21">
        <f>B24+B28</f>
        <v>50483</v>
      </c>
      <c r="C29" s="21">
        <f>C24+C28</f>
        <v>50370</v>
      </c>
      <c r="D29" s="21">
        <f>D24+D28</f>
        <v>50580</v>
      </c>
    </row>
    <row r="30" spans="1:4" ht="15.75" x14ac:dyDescent="0.25">
      <c r="A30" s="26" t="s">
        <v>60</v>
      </c>
      <c r="B30" s="27">
        <f>B29-B18</f>
        <v>0</v>
      </c>
      <c r="C30" s="27">
        <f>C29-C18</f>
        <v>0</v>
      </c>
      <c r="D30" s="27">
        <f>D29-D18</f>
        <v>0</v>
      </c>
    </row>
    <row r="31" spans="1:4" x14ac:dyDescent="0.25">
      <c r="B31" s="29"/>
      <c r="C31" s="29"/>
      <c r="D31" s="29"/>
    </row>
    <row r="32" spans="1:4" x14ac:dyDescent="0.25">
      <c r="A32" s="28" t="s">
        <v>61</v>
      </c>
    </row>
    <row r="34" spans="2:2" x14ac:dyDescent="0.25">
      <c r="B34" s="29">
        <f>B29-B18</f>
        <v>0</v>
      </c>
    </row>
  </sheetData>
  <mergeCells count="2">
    <mergeCell ref="A3:D3"/>
    <mergeCell ref="A4:D4"/>
  </mergeCells>
  <pageMargins left="0.7" right="0.7" top="0.78740157499999996" bottom="0.78740157499999996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Rozpočet 2023</vt:lpstr>
      <vt:lpstr>Sociální fond 2023</vt:lpstr>
      <vt:lpstr>Výhled 2023-2024</vt:lpstr>
      <vt:lpstr>Výhled 2023-2025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Synková</dc:creator>
  <cp:lastModifiedBy>Šárka Kratochvílová</cp:lastModifiedBy>
  <cp:lastPrinted>2023-05-29T06:16:44Z</cp:lastPrinted>
  <dcterms:created xsi:type="dcterms:W3CDTF">2021-03-23T22:19:36Z</dcterms:created>
  <dcterms:modified xsi:type="dcterms:W3CDTF">2023-06-27T09:02:57Z</dcterms:modified>
</cp:coreProperties>
</file>