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zdena.zackova\Documents\Archiv fotek a dokumentů aktual a web\Rozpočty\"/>
    </mc:Choice>
  </mc:AlternateContent>
  <xr:revisionPtr revIDLastSave="0" documentId="13_ncr:1_{C9BF134E-05EC-45FD-872C-19F339E6A542}" xr6:coauthVersionLast="36" xr6:coauthVersionMax="36" xr10:uidLastSave="{00000000-0000-0000-0000-000000000000}"/>
  <bookViews>
    <workbookView xWindow="0" yWindow="0" windowWidth="28800" windowHeight="10905" activeTab="2" xr2:uid="{00000000-000D-0000-FFFF-FFFF00000000}"/>
  </bookViews>
  <sheets>
    <sheet name="Rozpočet 2019" sheetId="1" r:id="rId1"/>
    <sheet name="Výhled 2020" sheetId="2" r:id="rId2"/>
    <sheet name="Výhled 2021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3" l="1"/>
  <c r="D39" i="3"/>
  <c r="D38" i="3"/>
  <c r="E37" i="3"/>
  <c r="D35" i="3"/>
  <c r="D34" i="3"/>
  <c r="D33" i="3"/>
  <c r="D30" i="3"/>
  <c r="E28" i="3"/>
  <c r="D26" i="3"/>
  <c r="D25" i="3"/>
  <c r="E24" i="3"/>
  <c r="E23" i="3"/>
  <c r="D20" i="3"/>
  <c r="D19" i="3"/>
  <c r="D18" i="3"/>
  <c r="D17" i="3"/>
  <c r="E16" i="3"/>
  <c r="E15" i="3"/>
  <c r="D14" i="3"/>
  <c r="E13" i="3"/>
  <c r="E12" i="3"/>
  <c r="E11" i="3"/>
  <c r="D10" i="3"/>
  <c r="D9" i="3"/>
  <c r="E8" i="3"/>
  <c r="D7" i="3"/>
  <c r="E39" i="2" l="1"/>
  <c r="D39" i="2"/>
  <c r="D38" i="2"/>
  <c r="E37" i="2"/>
  <c r="D35" i="2"/>
  <c r="D34" i="2"/>
  <c r="D33" i="2"/>
  <c r="D30" i="2"/>
  <c r="E28" i="2"/>
  <c r="E27" i="2"/>
  <c r="D26" i="2"/>
  <c r="D25" i="2"/>
  <c r="E24" i="2"/>
  <c r="E23" i="2"/>
  <c r="E22" i="2"/>
  <c r="D20" i="2"/>
  <c r="D19" i="2"/>
  <c r="D18" i="2"/>
  <c r="D17" i="2"/>
  <c r="E16" i="2"/>
  <c r="E15" i="2"/>
  <c r="D14" i="2"/>
  <c r="E13" i="2"/>
  <c r="E12" i="2"/>
  <c r="E11" i="2"/>
  <c r="D10" i="2"/>
  <c r="D9" i="2"/>
  <c r="E8" i="2"/>
  <c r="D7" i="2"/>
  <c r="F76" i="1" l="1"/>
  <c r="F72" i="1"/>
  <c r="F71" i="1"/>
  <c r="F62" i="1" s="1"/>
  <c r="F58" i="1"/>
  <c r="F54" i="1"/>
  <c r="F50" i="1"/>
  <c r="F47" i="1"/>
  <c r="F40" i="1"/>
  <c r="F39" i="1" s="1"/>
  <c r="F29" i="1"/>
  <c r="F24" i="1"/>
  <c r="F21" i="1"/>
  <c r="F15" i="1"/>
  <c r="F175" i="1"/>
  <c r="F132" i="1"/>
  <c r="F102" i="1"/>
  <c r="F20" i="1" l="1"/>
  <c r="F180" i="1"/>
  <c r="F181" i="1"/>
  <c r="F173" i="1" s="1"/>
  <c r="F184" i="1"/>
  <c r="E179" i="1"/>
  <c r="E178" i="1"/>
  <c r="E177" i="1"/>
  <c r="E176" i="1"/>
  <c r="E174" i="1"/>
  <c r="F171" i="1"/>
  <c r="F170" i="1"/>
  <c r="F169" i="1" s="1"/>
  <c r="E169" i="1"/>
  <c r="F168" i="1"/>
  <c r="F167" i="1"/>
  <c r="E164" i="1"/>
  <c r="F161" i="1"/>
  <c r="F160" i="1"/>
  <c r="F159" i="1" s="1"/>
  <c r="E159" i="1"/>
  <c r="F158" i="1"/>
  <c r="F157" i="1"/>
  <c r="F156" i="1"/>
  <c r="F155" i="1"/>
  <c r="F154" i="1"/>
  <c r="F153" i="1"/>
  <c r="F152" i="1"/>
  <c r="F151" i="1" s="1"/>
  <c r="E151" i="1"/>
  <c r="F150" i="1"/>
  <c r="F146" i="1"/>
  <c r="F143" i="1" s="1"/>
  <c r="E145" i="1"/>
  <c r="F141" i="1"/>
  <c r="F140" i="1"/>
  <c r="F138" i="1"/>
  <c r="E136" i="1"/>
  <c r="E132" i="1"/>
  <c r="F130" i="1"/>
  <c r="F129" i="1"/>
  <c r="F128" i="1"/>
  <c r="F127" i="1"/>
  <c r="F126" i="1"/>
  <c r="F124" i="1"/>
  <c r="F123" i="1"/>
  <c r="F122" i="1"/>
  <c r="F121" i="1"/>
  <c r="F120" i="1" s="1"/>
  <c r="E120" i="1"/>
  <c r="F119" i="1"/>
  <c r="F118" i="1"/>
  <c r="F117" i="1"/>
  <c r="F116" i="1"/>
  <c r="E115" i="1"/>
  <c r="F114" i="1"/>
  <c r="F111" i="1"/>
  <c r="F110" i="1"/>
  <c r="F109" i="1"/>
  <c r="F108" i="1" s="1"/>
  <c r="F101" i="1" s="1"/>
  <c r="E108" i="1"/>
  <c r="E102" i="1"/>
  <c r="F98" i="1"/>
  <c r="F97" i="1" s="1"/>
  <c r="E97" i="1"/>
  <c r="F96" i="1"/>
  <c r="F95" i="1" s="1"/>
  <c r="F94" i="1"/>
  <c r="F93" i="1"/>
  <c r="F92" i="1"/>
  <c r="F91" i="1"/>
  <c r="F90" i="1"/>
  <c r="F89" i="1"/>
  <c r="F88" i="1" s="1"/>
  <c r="E88" i="1"/>
  <c r="F87" i="1"/>
  <c r="F86" i="1"/>
  <c r="F83" i="1" s="1"/>
  <c r="E83" i="1"/>
  <c r="E76" i="1"/>
  <c r="E72" i="1"/>
  <c r="E58" i="1"/>
  <c r="E47" i="1"/>
  <c r="E42" i="1"/>
  <c r="E41" i="1"/>
  <c r="E55" i="1" s="1"/>
  <c r="E29" i="1"/>
  <c r="E26" i="1"/>
  <c r="E25" i="1"/>
  <c r="E21" i="1"/>
  <c r="E15" i="1"/>
  <c r="F13" i="1"/>
  <c r="E12" i="1"/>
  <c r="E11" i="1"/>
  <c r="E10" i="1"/>
  <c r="F8" i="1"/>
  <c r="F7" i="1" s="1"/>
  <c r="F6" i="1" s="1"/>
  <c r="F115" i="1" l="1"/>
  <c r="F100" i="1" s="1"/>
  <c r="F136" i="1"/>
  <c r="F131" i="1" s="1"/>
  <c r="F164" i="1"/>
  <c r="F163" i="1"/>
  <c r="F162" i="1" s="1"/>
  <c r="E82" i="1"/>
  <c r="E101" i="1"/>
  <c r="E163" i="1"/>
  <c r="E71" i="1"/>
  <c r="E62" i="1" s="1"/>
  <c r="E131" i="1"/>
  <c r="E7" i="1"/>
  <c r="E6" i="1" s="1"/>
  <c r="E24" i="1"/>
  <c r="E20" i="1" s="1"/>
  <c r="E175" i="1"/>
  <c r="E173" i="1" s="1"/>
  <c r="E40" i="1"/>
  <c r="E54" i="1"/>
  <c r="E51" i="1"/>
  <c r="E52" i="1"/>
  <c r="E143" i="1"/>
  <c r="E162" i="1" l="1"/>
  <c r="E125" i="1"/>
  <c r="E50" i="1"/>
  <c r="E39" i="1" l="1"/>
  <c r="E100" i="1"/>
  <c r="E5" i="1" l="1"/>
  <c r="E183" i="1" l="1"/>
  <c r="E185" i="1" l="1"/>
  <c r="F185" i="1" s="1"/>
  <c r="F183" i="1"/>
  <c r="F82" i="1"/>
  <c r="F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Stárek</author>
    <author>Veronika Pečená</author>
  </authors>
  <commentList>
    <comment ref="E30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Martin Stárek:</t>
        </r>
        <r>
          <rPr>
            <sz val="9"/>
            <color indexed="81"/>
            <rFont val="Tahoma"/>
            <family val="2"/>
            <charset val="238"/>
          </rPr>
          <t xml:space="preserve">
Garážové stání + sklad Jenštejn</t>
        </r>
      </text>
    </comment>
    <comment ref="E32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Martin Stárek:</t>
        </r>
        <r>
          <rPr>
            <sz val="9"/>
            <color indexed="81"/>
            <rFont val="Tahoma"/>
            <family val="2"/>
            <charset val="238"/>
          </rPr>
          <t xml:space="preserve">
Internet + poštovné</t>
        </r>
      </text>
    </comment>
    <comment ref="E51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Martin Stárek:</t>
        </r>
        <r>
          <rPr>
            <sz val="9"/>
            <color indexed="81"/>
            <rFont val="Tahoma"/>
            <family val="2"/>
            <charset val="238"/>
          </rPr>
          <t xml:space="preserve">
9 % mezd</t>
        </r>
      </text>
    </comment>
    <comment ref="E52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Martin Stárek:</t>
        </r>
        <r>
          <rPr>
            <sz val="9"/>
            <color indexed="81"/>
            <rFont val="Tahoma"/>
            <family val="2"/>
            <charset val="238"/>
          </rPr>
          <t xml:space="preserve">
25 % mezd</t>
        </r>
      </text>
    </comment>
    <comment ref="E5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Martin Stárek:</t>
        </r>
        <r>
          <rPr>
            <sz val="9"/>
            <color indexed="81"/>
            <rFont val="Tahoma"/>
            <family val="2"/>
            <charset val="238"/>
          </rPr>
          <t xml:space="preserve">
2% z mezd viz mzdový rozpočet
</t>
        </r>
      </text>
    </comment>
    <comment ref="E5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Martin Stárek:</t>
        </r>
        <r>
          <rPr>
            <sz val="9"/>
            <color indexed="81"/>
            <rFont val="Tahoma"/>
            <family val="2"/>
            <charset val="238"/>
          </rPr>
          <t xml:space="preserve">
= počet stravenkářů * pracovní dny * příděl do sociálního fondu 33,-</t>
        </r>
      </text>
    </comment>
    <comment ref="E5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 xml:space="preserve">Martin Stárek:
</t>
        </r>
        <r>
          <rPr>
            <sz val="9"/>
            <color indexed="81"/>
            <rFont val="Tahoma"/>
            <family val="2"/>
            <charset val="238"/>
          </rPr>
          <t xml:space="preserve">Počet "stravenkářů" * pracovní dny * příspěvek ÚSP na stravenky - (stravenkáři * 25 dovolené * 27 Kč)= 42 * 252 * 27 - (42*25*27) = 285 768,- - 28 350,- = 257 418,-
</t>
        </r>
      </text>
    </comment>
    <comment ref="E61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Martin Stárek:</t>
        </r>
        <r>
          <rPr>
            <sz val="9"/>
            <color indexed="81"/>
            <rFont val="Tahoma"/>
            <family val="2"/>
            <charset val="238"/>
          </rPr>
          <t xml:space="preserve">
Odvod za povinné zaměstnávání zdravotně postižených + dálniční známka
</t>
        </r>
      </text>
    </comment>
    <comment ref="E73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Martin Stárek: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>Úrazové pojištění Kooperativa ‰ z vyměřovacího základu</t>
        </r>
      </text>
    </comment>
    <comment ref="E74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>Martin Stárek:</t>
        </r>
        <r>
          <rPr>
            <sz val="9"/>
            <color indexed="81"/>
            <rFont val="Tahoma"/>
            <family val="2"/>
            <charset val="238"/>
          </rPr>
          <t xml:space="preserve">
Pojištění budovy 
Povinné ručení a havarijní pojištění 
Pojištění zaměstnanců při zahraničních pracovních cestách 
</t>
        </r>
      </text>
    </comment>
    <comment ref="E75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38"/>
          </rPr>
          <t>Martin Stárek:</t>
        </r>
        <r>
          <rPr>
            <sz val="9"/>
            <color indexed="81"/>
            <rFont val="Tahoma"/>
            <family val="2"/>
            <charset val="238"/>
          </rPr>
          <t xml:space="preserve">
Bankovní poplatky, haléřové vyrovnání a další</t>
        </r>
      </text>
    </comment>
    <comment ref="E84" authorId="0" shapeId="0" xr:uid="{00000000-0006-0000-0000-00000C000000}">
      <text>
        <r>
          <rPr>
            <b/>
            <sz val="9"/>
            <color indexed="81"/>
            <rFont val="Tahoma"/>
            <charset val="1"/>
          </rPr>
          <t>Martin Stárek:</t>
        </r>
        <r>
          <rPr>
            <sz val="9"/>
            <color indexed="81"/>
            <rFont val="Tahoma"/>
            <charset val="1"/>
          </rPr>
          <t xml:space="preserve">
= řádek 143</t>
        </r>
      </text>
    </comment>
    <comment ref="E103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>Martin Stárek:</t>
        </r>
        <r>
          <rPr>
            <sz val="9"/>
            <color indexed="81"/>
            <rFont val="Tahoma"/>
            <family val="2"/>
            <charset val="238"/>
          </rPr>
          <t xml:space="preserve">
prodej časopisu Právník</t>
        </r>
      </text>
    </comment>
    <comment ref="E104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38"/>
          </rPr>
          <t>Martin Stárek:</t>
        </r>
        <r>
          <rPr>
            <sz val="9"/>
            <color indexed="81"/>
            <rFont val="Tahoma"/>
            <family val="2"/>
            <charset val="238"/>
          </rPr>
          <t xml:space="preserve">
prodej knih</t>
        </r>
      </text>
    </comment>
    <comment ref="E112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38"/>
          </rPr>
          <t>Martin Stárek:</t>
        </r>
        <r>
          <rPr>
            <sz val="9"/>
            <color indexed="81"/>
            <rFont val="Tahoma"/>
            <family val="2"/>
            <charset val="238"/>
          </rPr>
          <t xml:space="preserve">
Tržby za stanoviska</t>
        </r>
      </text>
    </comment>
    <comment ref="E113" authorId="0" shapeId="0" xr:uid="{00000000-0006-0000-0000-000010000000}">
      <text>
        <r>
          <rPr>
            <b/>
            <sz val="9"/>
            <color indexed="81"/>
            <rFont val="Tahoma"/>
            <charset val="1"/>
          </rPr>
          <t>Martin Stárek:</t>
        </r>
        <r>
          <rPr>
            <sz val="9"/>
            <color indexed="81"/>
            <rFont val="Tahoma"/>
            <charset val="1"/>
          </rPr>
          <t xml:space="preserve">
Knihovna - kopírování</t>
        </r>
      </text>
    </comment>
    <comment ref="D139" authorId="0" shapeId="0" xr:uid="{00000000-0006-0000-0000-000011000000}">
      <text>
        <r>
          <rPr>
            <b/>
            <sz val="9"/>
            <color indexed="81"/>
            <rFont val="Tahoma"/>
            <charset val="1"/>
          </rPr>
          <t>Martin Stárek:</t>
        </r>
        <r>
          <rPr>
            <sz val="9"/>
            <color indexed="81"/>
            <rFont val="Tahoma"/>
            <charset val="1"/>
          </rPr>
          <t xml:space="preserve">
čerpání FÚUP grantů 2017</t>
        </r>
      </text>
    </comment>
    <comment ref="E142" authorId="0" shapeId="0" xr:uid="{00000000-0006-0000-0000-000012000000}">
      <text>
        <r>
          <rPr>
            <b/>
            <sz val="9"/>
            <color indexed="81"/>
            <rFont val="Tahoma"/>
            <family val="2"/>
            <charset val="238"/>
          </rPr>
          <t>Martin Stárek:</t>
        </r>
        <r>
          <rPr>
            <sz val="9"/>
            <color indexed="81"/>
            <rFont val="Tahoma"/>
            <family val="2"/>
            <charset val="238"/>
          </rPr>
          <t xml:space="preserve">
Počet "stravenkářů" * pracovní dny * příspěvek SF (33,-)</t>
        </r>
      </text>
    </comment>
    <comment ref="F142" authorId="1" shapeId="0" xr:uid="{00000000-0006-0000-0000-000013000000}">
      <text>
        <r>
          <rPr>
            <b/>
            <sz val="9"/>
            <color indexed="81"/>
            <rFont val="Tahoma"/>
            <family val="2"/>
            <charset val="238"/>
          </rPr>
          <t>Veronika Pečená:</t>
        </r>
        <r>
          <rPr>
            <sz val="9"/>
            <color indexed="81"/>
            <rFont val="Tahoma"/>
            <family val="2"/>
            <charset val="238"/>
          </rPr>
          <t xml:space="preserve">
Předpokládaný počet vydaných stravenek v r. 2015 - 8362 ks - příspěvek SF na 1 ks - Kč 33,-</t>
        </r>
      </text>
    </comment>
    <comment ref="E148" authorId="0" shapeId="0" xr:uid="{00000000-0006-0000-0000-000014000000}">
      <text>
        <r>
          <rPr>
            <b/>
            <sz val="9"/>
            <color indexed="81"/>
            <rFont val="Tahoma"/>
            <charset val="1"/>
          </rPr>
          <t>Martin Stárek:</t>
        </r>
        <r>
          <rPr>
            <sz val="9"/>
            <color indexed="81"/>
            <rFont val="Tahoma"/>
            <charset val="1"/>
          </rPr>
          <t xml:space="preserve">
suma účtu 6495</t>
        </r>
      </text>
    </comment>
  </commentList>
</comments>
</file>

<file path=xl/sharedStrings.xml><?xml version="1.0" encoding="utf-8"?>
<sst xmlns="http://schemas.openxmlformats.org/spreadsheetml/2006/main" count="445" uniqueCount="325">
  <si>
    <t xml:space="preserve">Ústav státu a práva AV ČR, v. v. i. </t>
  </si>
  <si>
    <t>Ř.č.</t>
  </si>
  <si>
    <t>Položka</t>
  </si>
  <si>
    <t>Účtová tř.</t>
  </si>
  <si>
    <t>U k a z a t e l</t>
  </si>
  <si>
    <t>Rozpočet r. 2018</t>
  </si>
  <si>
    <t>výkazu</t>
  </si>
  <si>
    <t>SÚ, AÚ</t>
  </si>
  <si>
    <t>A.</t>
  </si>
  <si>
    <t>Náklady VVI celkem</t>
  </si>
  <si>
    <t>A.I.</t>
  </si>
  <si>
    <t>Spotřebované nákupy</t>
  </si>
  <si>
    <t>A.I.1.</t>
  </si>
  <si>
    <t>Spotřeba materiálu</t>
  </si>
  <si>
    <t>v tom: spotřeba paliva</t>
  </si>
  <si>
    <t xml:space="preserve">           spotřeba pohonných hmot</t>
  </si>
  <si>
    <t xml:space="preserve">           spotřeba materiálu,ochr.pom. </t>
  </si>
  <si>
    <t xml:space="preserve">           nákup drobného hmotného majetku</t>
  </si>
  <si>
    <t xml:space="preserve">           knihy, časopisy</t>
  </si>
  <si>
    <t xml:space="preserve">           ostatní materiálové náklady</t>
  </si>
  <si>
    <t>A.I.2.</t>
  </si>
  <si>
    <t>Spotřeba energie</t>
  </si>
  <si>
    <t>A.I.3.</t>
  </si>
  <si>
    <t>Spotřeba ostatních neskladovatelných dodávek</t>
  </si>
  <si>
    <t>v tom: voda</t>
  </si>
  <si>
    <t xml:space="preserve">           pára</t>
  </si>
  <si>
    <t xml:space="preserve">           plyn</t>
  </si>
  <si>
    <t>A.I.4.</t>
  </si>
  <si>
    <t>Prodané zboží</t>
  </si>
  <si>
    <t>A.II.</t>
  </si>
  <si>
    <t>Služby</t>
  </si>
  <si>
    <t>A.II.5.</t>
  </si>
  <si>
    <t>Opravy a udržování</t>
  </si>
  <si>
    <t>v tom: opravy a udržování nemovitostí</t>
  </si>
  <si>
    <t xml:space="preserve">           opravy a udržování movitostí</t>
  </si>
  <si>
    <t>A.II.6.</t>
  </si>
  <si>
    <t>Cestovné</t>
  </si>
  <si>
    <t>v tom: tuzemské cestovné</t>
  </si>
  <si>
    <t xml:space="preserve">           zahraniční cestovné</t>
  </si>
  <si>
    <t>A.II.7.</t>
  </si>
  <si>
    <t>Náklady na reprezentaci</t>
  </si>
  <si>
    <t>A.II.8.1.</t>
  </si>
  <si>
    <t>Tech. zhodnocení DNM do limitu D z P</t>
  </si>
  <si>
    <t>A.II.8.2.</t>
  </si>
  <si>
    <t>Ostatní služby</t>
  </si>
  <si>
    <t>v tom: stálé nájemné z ploch</t>
  </si>
  <si>
    <t xml:space="preserve">           ostatní nájemné</t>
  </si>
  <si>
    <t xml:space="preserve">           výkony spojů</t>
  </si>
  <si>
    <t xml:space="preserve">           prelimináře</t>
  </si>
  <si>
    <t xml:space="preserve">           účastnické poplatky na konference apod.</t>
  </si>
  <si>
    <t xml:space="preserve">           stočné</t>
  </si>
  <si>
    <t xml:space="preserve">           výkony výpočetní techniky</t>
  </si>
  <si>
    <t xml:space="preserve">           nákup drobného nehmotného majetku</t>
  </si>
  <si>
    <t xml:space="preserve">           ostatní služby</t>
  </si>
  <si>
    <t>A.III.</t>
  </si>
  <si>
    <t>Osobní náklady</t>
  </si>
  <si>
    <t>A.III.9.1.</t>
  </si>
  <si>
    <t>Mzdové náklady</t>
  </si>
  <si>
    <t>v tom: mzdy</t>
  </si>
  <si>
    <t xml:space="preserve">           OON</t>
  </si>
  <si>
    <t xml:space="preserve">           autorské honoráře</t>
  </si>
  <si>
    <t xml:space="preserve">           odstupné</t>
  </si>
  <si>
    <t xml:space="preserve">           ostatní odměny a OON (např. sociální fond)</t>
  </si>
  <si>
    <t xml:space="preserve">           odměna za funkci v radě v. v. i.</t>
  </si>
  <si>
    <t>A.III.9.2.</t>
  </si>
  <si>
    <t>Náhrady při DNP</t>
  </si>
  <si>
    <t>Náhrady při DNP dle legislativy</t>
  </si>
  <si>
    <t>Náhrady při DNP nad rámec legislativy</t>
  </si>
  <si>
    <t>A.III.10.</t>
  </si>
  <si>
    <t>Zákonné sociální pojištění</t>
  </si>
  <si>
    <t>v tom: pojištění zdravotní</t>
  </si>
  <si>
    <t xml:space="preserve">           pojištění sociální</t>
  </si>
  <si>
    <t xml:space="preserve">           odvody do jiných zemí EU</t>
  </si>
  <si>
    <t>A.III.12.</t>
  </si>
  <si>
    <t>Zákonné sociální náklady</t>
  </si>
  <si>
    <t>v tom: příděl do sociálního fondu</t>
  </si>
  <si>
    <t xml:space="preserve">           ostatní (§24, odst.2, písm.j, zák.č. 586/1992 Sb.)</t>
  </si>
  <si>
    <t>A.III.13.</t>
  </si>
  <si>
    <t>Ostatní sociální náklady</t>
  </si>
  <si>
    <t>A.IV.</t>
  </si>
  <si>
    <t>Daně a poplatky</t>
  </si>
  <si>
    <t>A.IV.14.</t>
  </si>
  <si>
    <t>Daň silniční</t>
  </si>
  <si>
    <t>A.IV.15.</t>
  </si>
  <si>
    <t>Daň z nemovitostí</t>
  </si>
  <si>
    <t>A.IV.16.</t>
  </si>
  <si>
    <t>Ostatní daně a poplatky</t>
  </si>
  <si>
    <t>A.V.</t>
  </si>
  <si>
    <t>Ostatní náklady</t>
  </si>
  <si>
    <t>A.V.17.</t>
  </si>
  <si>
    <t>Smluvní pokuty a úroky z prodlení</t>
  </si>
  <si>
    <t>A.V.18.</t>
  </si>
  <si>
    <t>Ostatní pokuty a penále</t>
  </si>
  <si>
    <t>A.V.19.</t>
  </si>
  <si>
    <t>Odpis nedobytné  pohledávky</t>
  </si>
  <si>
    <t>A.V.20.</t>
  </si>
  <si>
    <t>Úroky</t>
  </si>
  <si>
    <t>A.V.21.</t>
  </si>
  <si>
    <t>Kursové ztráty</t>
  </si>
  <si>
    <t>A.V.22.</t>
  </si>
  <si>
    <t>Dary</t>
  </si>
  <si>
    <t>A.V.24.1.</t>
  </si>
  <si>
    <t>Tech. zhodnocení DHM do limitu D z P</t>
  </si>
  <si>
    <t>A.V.23.</t>
  </si>
  <si>
    <t>Manka a škody</t>
  </si>
  <si>
    <t>A.V.24.2.</t>
  </si>
  <si>
    <t>Jiné ostatní náklady</t>
  </si>
  <si>
    <t xml:space="preserve">v tom:  pojištění </t>
  </si>
  <si>
    <t xml:space="preserve">            v tom: pojištění úrazové</t>
  </si>
  <si>
    <t xml:space="preserve">                       pojištění ostatní</t>
  </si>
  <si>
    <t xml:space="preserve">           ostatní</t>
  </si>
  <si>
    <t xml:space="preserve">           tvorba fondu účelově určených prostředků</t>
  </si>
  <si>
    <t xml:space="preserve">           v tom: tvorba FÚUP - účelové prostředky  (poskytnuté zřizovatelem)</t>
  </si>
  <si>
    <t xml:space="preserve">                      tvorba FÚUP - institucionální prostředky (poskytnuté zřizovatelem)</t>
  </si>
  <si>
    <t xml:space="preserve">                      tvorba FÚUP - prostředky od jiných poskytovatelů</t>
  </si>
  <si>
    <t xml:space="preserve">                      tvorba FÚUP - ostatní</t>
  </si>
  <si>
    <t xml:space="preserve">           mimořádné náklady</t>
  </si>
  <si>
    <t>A.VI.</t>
  </si>
  <si>
    <t>Odpisy, prodaný majetek,tvorba rezerv a oprav. položek</t>
  </si>
  <si>
    <t>A.VI.25.</t>
  </si>
  <si>
    <t>Odpisy dlouhodobého nehmotného a hmotného majetku</t>
  </si>
  <si>
    <t>v tom: odpisy majetku pořízeného z dotace</t>
  </si>
  <si>
    <t xml:space="preserve">           odpisy majetku pořízeného z vlastních zdrojů</t>
  </si>
  <si>
    <t xml:space="preserve">           zůst.cena likvidovaného majetku poříz. z dotace</t>
  </si>
  <si>
    <t xml:space="preserve">           zůst.cena likvidovaného majetku poříz. z vl. zdrojů</t>
  </si>
  <si>
    <t>A.VI.26.</t>
  </si>
  <si>
    <t>Zůstatková cena prodaného dlouhodobého nehmot.a hmot. majetku</t>
  </si>
  <si>
    <t>v tom: zůstatková cena prodaného majetku pořízeného z dotace</t>
  </si>
  <si>
    <t xml:space="preserve">           zůstatková cena prodaného majetku pořízeného  z vlastních zdrojů</t>
  </si>
  <si>
    <t>A.VI.27.</t>
  </si>
  <si>
    <t>Prodané cenné papíry a podíly</t>
  </si>
  <si>
    <t>A.VI.28.</t>
  </si>
  <si>
    <t>Prodaný materiál</t>
  </si>
  <si>
    <t>A.VI.29.</t>
  </si>
  <si>
    <t>Tvorba  rezerv</t>
  </si>
  <si>
    <t>A.VI.30.</t>
  </si>
  <si>
    <t>Tvorba opravných položek</t>
  </si>
  <si>
    <t>A.VII.</t>
  </si>
  <si>
    <t xml:space="preserve">Poskytnuté příspěvky </t>
  </si>
  <si>
    <t>A.VII.32.</t>
  </si>
  <si>
    <t>Poskytnuté členské příspěvky práv. osobám</t>
  </si>
  <si>
    <t>A.VIII.</t>
  </si>
  <si>
    <t>Daň z příjmů</t>
  </si>
  <si>
    <t>A.VIII.33.</t>
  </si>
  <si>
    <t>Dodatečné odvody daně z příjmů</t>
  </si>
  <si>
    <t>B.</t>
  </si>
  <si>
    <t>Výnosy VVI celkem</t>
  </si>
  <si>
    <t>B.I.</t>
  </si>
  <si>
    <t>Tržby za vlastní výkony a za zboží</t>
  </si>
  <si>
    <t>B.I.1.</t>
  </si>
  <si>
    <t>Tržby za vlastní výrobky</t>
  </si>
  <si>
    <t>v tom: příjmy z prodeje periodických publikací</t>
  </si>
  <si>
    <t xml:space="preserve">           příjmy z prodeje neperiodických publikací</t>
  </si>
  <si>
    <t xml:space="preserve">           příjmy z prodeje - věda</t>
  </si>
  <si>
    <t xml:space="preserve">           tržby z prodeje jídel a nápojů</t>
  </si>
  <si>
    <t xml:space="preserve">           tržby za ostatní vlastní výrobky</t>
  </si>
  <si>
    <t>B.I.2.</t>
  </si>
  <si>
    <t>Tržby z prodeje služeb</t>
  </si>
  <si>
    <t>v tom: tržby z ubytování</t>
  </si>
  <si>
    <t xml:space="preserve">           inkaso konferenčních poplatků</t>
  </si>
  <si>
    <t xml:space="preserve">           licence</t>
  </si>
  <si>
    <t xml:space="preserve">           tržby ze zakázek hl. činnosti</t>
  </si>
  <si>
    <t xml:space="preserve">           tržby za ostatní služby</t>
  </si>
  <si>
    <t>B.I.3.</t>
  </si>
  <si>
    <t>Tržby za prodané zboží</t>
  </si>
  <si>
    <t>B.II.</t>
  </si>
  <si>
    <t>Změna stavu vnitroorganizačních zásob</t>
  </si>
  <si>
    <t>B.II.4.</t>
  </si>
  <si>
    <t>Změna stavu zásob nedokončené výroby</t>
  </si>
  <si>
    <t>B.II.5.</t>
  </si>
  <si>
    <t>Změna stavu zásob polotovarů</t>
  </si>
  <si>
    <t>B.II.6.</t>
  </si>
  <si>
    <t>Změna stavu zásob výrobků</t>
  </si>
  <si>
    <t>B.II.7.</t>
  </si>
  <si>
    <t>Změna stavu zvířat</t>
  </si>
  <si>
    <t>B.III.</t>
  </si>
  <si>
    <t>Aktivace</t>
  </si>
  <si>
    <t>B.III.8.</t>
  </si>
  <si>
    <t>Aktivace materiálu a zboží</t>
  </si>
  <si>
    <t>B.III.9.</t>
  </si>
  <si>
    <t>Aktivace vnitroorganizačních služeb</t>
  </si>
  <si>
    <t>B.III.10.</t>
  </si>
  <si>
    <t>Aktivace dlouhodobého nehmotného majetku</t>
  </si>
  <si>
    <t>B.III.11.</t>
  </si>
  <si>
    <t>Aktivace dlouhodobého hmotného majetku</t>
  </si>
  <si>
    <t>B.IV.</t>
  </si>
  <si>
    <t>Ostatní výnosy</t>
  </si>
  <si>
    <t>B.IV.12.</t>
  </si>
  <si>
    <t>B.IV.13.</t>
  </si>
  <si>
    <t>B.IV.14.</t>
  </si>
  <si>
    <t>Platby za odepsané pohledávky</t>
  </si>
  <si>
    <t>B.IV.15.</t>
  </si>
  <si>
    <t>B.IV.16.</t>
  </si>
  <si>
    <t>Kursové zisky</t>
  </si>
  <si>
    <t>B.IV.17.</t>
  </si>
  <si>
    <t>Zúčtování fondů</t>
  </si>
  <si>
    <r>
      <t xml:space="preserve">v tom: </t>
    </r>
    <r>
      <rPr>
        <b/>
        <sz val="10"/>
        <rFont val="Arial CE"/>
        <family val="2"/>
        <charset val="238"/>
      </rPr>
      <t>rezervní fond</t>
    </r>
  </si>
  <si>
    <t xml:space="preserve">           v tom: peněžní dary</t>
  </si>
  <si>
    <t xml:space="preserve">                      ostatní</t>
  </si>
  <si>
    <t xml:space="preserve">           fond reprodukce majetku</t>
  </si>
  <si>
    <t xml:space="preserve">           fond účelově určených prostředků</t>
  </si>
  <si>
    <t xml:space="preserve">           v tom: účelové (převedené z min. roku - přidělené zřizovatelem)</t>
  </si>
  <si>
    <t xml:space="preserve">                      institucionální (převedené z min. roku - přidělené zřizovatelem)</t>
  </si>
  <si>
    <t xml:space="preserve">                      prostředky od jiných poskytovatelů</t>
  </si>
  <si>
    <t xml:space="preserve">                      účelové prostředky ze zahraničí</t>
  </si>
  <si>
    <t xml:space="preserve">                      účelově určené peněžní dary</t>
  </si>
  <si>
    <t xml:space="preserve">            sociální fond</t>
  </si>
  <si>
    <t>B.IV.18.</t>
  </si>
  <si>
    <t>Jiné ostatní výnosy</t>
  </si>
  <si>
    <t>v tom: výnosy z konferencí</t>
  </si>
  <si>
    <t xml:space="preserve">           nájemné z ploch (bytů i nebytových prostor)</t>
  </si>
  <si>
    <t xml:space="preserve">           nájemné ze zařízení</t>
  </si>
  <si>
    <t xml:space="preserve">           příspěvek na sdruženou činnost</t>
  </si>
  <si>
    <t xml:space="preserve">           zúčtování poměrné části odpisů majetku pořízeného z dotace</t>
  </si>
  <si>
    <t xml:space="preserve">           ostatní výnosy</t>
  </si>
  <si>
    <t xml:space="preserve">           mimořádné výnosy</t>
  </si>
  <si>
    <t>B.V.</t>
  </si>
  <si>
    <t>Tržby z prodeje majetku,zúčtování rezerv a oprav. položek</t>
  </si>
  <si>
    <t>B.V.19.</t>
  </si>
  <si>
    <t>Tržby z prodeje dlouhod. nehmot. a hmotného majetku</t>
  </si>
  <si>
    <t>B.V.20.</t>
  </si>
  <si>
    <t>Tržby z prodeje cenných papírů a podílů</t>
  </si>
  <si>
    <t>B.V.21.</t>
  </si>
  <si>
    <t>Tržby z prodeje materiálu</t>
  </si>
  <si>
    <t>B.V.22.</t>
  </si>
  <si>
    <t>Výnosy z krátkodobého finančního majetku</t>
  </si>
  <si>
    <t>B.V.23.</t>
  </si>
  <si>
    <t>Zúčtování rezerv</t>
  </si>
  <si>
    <t>B.V.24.</t>
  </si>
  <si>
    <t>Výnosy z dlouhodobého finančního majetku</t>
  </si>
  <si>
    <t>B.V.25.</t>
  </si>
  <si>
    <t>Zúčtování opravných položek</t>
  </si>
  <si>
    <t>B.VI.</t>
  </si>
  <si>
    <t>Přijaté příspěvky</t>
  </si>
  <si>
    <t>B.VI.27</t>
  </si>
  <si>
    <t>B.VI.28</t>
  </si>
  <si>
    <t>Přijaté členské příspěvky</t>
  </si>
  <si>
    <t>B.VII.</t>
  </si>
  <si>
    <t>Provozní dotace</t>
  </si>
  <si>
    <t>B.VII.29.1.</t>
  </si>
  <si>
    <t>Provozní dotace (přidělená rozhodnutím)</t>
  </si>
  <si>
    <t>v tom:  institucionální</t>
  </si>
  <si>
    <t xml:space="preserve">                v tom: výzkumný záměr, podpora VO a podpora činností pracovišť AV</t>
  </si>
  <si>
    <t xml:space="preserve">                           dotace na činnost </t>
  </si>
  <si>
    <t xml:space="preserve">                                       z toho: Program podpory projektů mezinárodní spolupráce AV ČR</t>
  </si>
  <si>
    <t xml:space="preserve">                           ostatní dotace (EHP/Norsko apod.)</t>
  </si>
  <si>
    <t xml:space="preserve">             účelové</t>
  </si>
  <si>
    <t xml:space="preserve">                 v tom: granty GA AV</t>
  </si>
  <si>
    <t xml:space="preserve">                            program Nanotechnologie pro společnost</t>
  </si>
  <si>
    <t xml:space="preserve">                            ostatní dotace</t>
  </si>
  <si>
    <t>B.VII.29.2.</t>
  </si>
  <si>
    <t>Přijaté prostředky na výzkum a vývoj (zaslané přímo na účet)</t>
  </si>
  <si>
    <t xml:space="preserve">                  v tom: granty GA ČR </t>
  </si>
  <si>
    <t xml:space="preserve">                             projekty ostatních resortů</t>
  </si>
  <si>
    <t xml:space="preserve">                                        z toho: granty Ministerstva kultury (NAKI II)</t>
  </si>
  <si>
    <t xml:space="preserve">                                        z toho: granty TAČR</t>
  </si>
  <si>
    <t xml:space="preserve">                                        z toho: operační fondy EU</t>
  </si>
  <si>
    <t xml:space="preserve">         z toho: granty Visegrad funds</t>
  </si>
  <si>
    <t xml:space="preserve">                             dotace na GA ČR od příjemců účelové podpory VaV (spolupříjemci)</t>
  </si>
  <si>
    <t xml:space="preserve">                             dotace na proj.ost.resortů od příjemců účel. podpory VaV (spolupříjemci)</t>
  </si>
  <si>
    <t xml:space="preserve">                             ostatní </t>
  </si>
  <si>
    <t>C.</t>
  </si>
  <si>
    <t>Výsledek hospodaření před zdaněním</t>
  </si>
  <si>
    <t>D.</t>
  </si>
  <si>
    <t>Výsledek hospodaření po zdanění</t>
  </si>
  <si>
    <t>Rozpočet r. 2019
(v tis. Kč)</t>
  </si>
  <si>
    <t xml:space="preserve">               Plán výnosů a nákladů v rámci střednědobého výhledu rozpočtu na rok 2020</t>
  </si>
  <si>
    <t>Ústav státu a práva AV ČR, v. v. i.; IČ 68378122</t>
  </si>
  <si>
    <t>částky uvedené ve sloupcích 4 až 7 jsou v ticích Kč</t>
  </si>
  <si>
    <t>Číslo účtu</t>
  </si>
  <si>
    <t>Celkem</t>
  </si>
  <si>
    <t>Hlavní činnost</t>
  </si>
  <si>
    <t>Další činnost</t>
  </si>
  <si>
    <t>Jiná činnost</t>
  </si>
  <si>
    <t>Náklady</t>
  </si>
  <si>
    <t>x</t>
  </si>
  <si>
    <t>A.I.a.</t>
  </si>
  <si>
    <t>A.I.a.2.</t>
  </si>
  <si>
    <t>z toho Prodané zboží</t>
  </si>
  <si>
    <t>A.I.b.</t>
  </si>
  <si>
    <t>A.II.7</t>
  </si>
  <si>
    <t>Změny stavu zásob vlastní činnosti</t>
  </si>
  <si>
    <t>A.II.x</t>
  </si>
  <si>
    <t>A.V.a.</t>
  </si>
  <si>
    <t>z toho tvorba Fondu účelově určených prostředků</t>
  </si>
  <si>
    <t>Odpisy, prodaný majetek,tvorba a použití rezerv a opravných položek</t>
  </si>
  <si>
    <t>A.VI.23.</t>
  </si>
  <si>
    <t>Odpisy dlouhodobého majetku</t>
  </si>
  <si>
    <t>A.VI.24.</t>
  </si>
  <si>
    <t>Zůstatková cena prodaného majetku</t>
  </si>
  <si>
    <t>A.VI.x.</t>
  </si>
  <si>
    <t>Ostatní</t>
  </si>
  <si>
    <t>Poskytnuté příspěvky</t>
  </si>
  <si>
    <t>Výnosy</t>
  </si>
  <si>
    <t>B.I.a.</t>
  </si>
  <si>
    <t>Institucionální</t>
  </si>
  <si>
    <t>B.I.b.</t>
  </si>
  <si>
    <t>Účelové</t>
  </si>
  <si>
    <t>B.I.x.</t>
  </si>
  <si>
    <t>B.III.a.</t>
  </si>
  <si>
    <t xml:space="preserve">Tržby za vlastní výkony </t>
  </si>
  <si>
    <t>B.III.b.</t>
  </si>
  <si>
    <t>B.III.c.</t>
  </si>
  <si>
    <t>B.IV.9.</t>
  </si>
  <si>
    <t>B.IV.9.a.</t>
  </si>
  <si>
    <t xml:space="preserve">Rezervní fond </t>
  </si>
  <si>
    <t>B.IV.9.b.</t>
  </si>
  <si>
    <t>Fond reprodukce majetku</t>
  </si>
  <si>
    <t>B.IV.9.c.</t>
  </si>
  <si>
    <t>Fond účelově určených prostředků</t>
  </si>
  <si>
    <t>B.IV.9.d.</t>
  </si>
  <si>
    <t>Sociální fond</t>
  </si>
  <si>
    <t>B.IV.x.</t>
  </si>
  <si>
    <t>Tržby z prodeje majetku</t>
  </si>
  <si>
    <t>B. - A.</t>
  </si>
  <si>
    <t>Výnosy snížené o náklady</t>
  </si>
  <si>
    <t>Část I.</t>
  </si>
  <si>
    <t>Základní předpoklady, z kterých se vycházelo při sestavení plánu:</t>
  </si>
  <si>
    <t xml:space="preserve">Návrh střednědobého výhledu rozpočtu na rok 2020 zvychází předpokladu kontinuálního institucionálního financování ze státního rozpočtu. V rozpočtu jsou zahrnuty všechny dotace, které byly v okamžik sestavování rozpočtu známy. Dále je předpokládáno navýšení podpory výzkumné insituce o přibližně 2%. Vzhledem ke skutečnosti, že v době sestavování výhledu není možné jednoznačně určit výši dotace na činnost, jedná se u provozní dotace o odhad. Vývoj nákladů a výnosů je uvažován jako kontinuální, nejsu známy mimořádné nákladové ani výnosové položky. </t>
  </si>
  <si>
    <t>Část II.</t>
  </si>
  <si>
    <t>Další významné hospodářské skutečnosti:</t>
  </si>
  <si>
    <t>Další významné hospodářské skutečnosti nejsou na rok 2020 plánovány.</t>
  </si>
  <si>
    <t xml:space="preserve">               Plán výnosů a nákladů v rámci střednědobého výhledu rozpočtu na rok 2021</t>
  </si>
  <si>
    <t xml:space="preserve">Návrh střednědobého výhledu rozpočtu na rok 2021 vychází z předpokladu kontinuálního institucionálního financování ze státního rozpočtu. V rozpočtu jsou zahrnuty všechny dotace, které byly v okamžik sestavování rozpočtu známy. Dále je předpokládáno navýšení podpory výzkumné insituce o přibližně 2% vzhledem k ekonomické situaci. Vzhledem ke skutečnosti, že v době sestavování výhledu není možné jednoznačně určit výši dotace na činnost, jedná se u provozní dotace o odhad. Vývoj nákladů a výnosů je uvažován jako kontinuální, nejsu známy mimořádné nákladové ani výnosové položky. </t>
  </si>
  <si>
    <t>Další významné hospodářské skutečnosti nejsou na rok 2021 plánovány.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</si>
</sst>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K_č_-;\-* #,##0.00\ _K_č_-;_-* &quot;-&quot;??\ _K_č_-;_-@_-"/>
    <numFmt numFmtId="164" formatCode="??,???,??0.00"/>
    <numFmt numFmtId="165" formatCode="??,??0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1"/>
      <name val="Arial CE"/>
      <charset val="238"/>
    </font>
    <font>
      <b/>
      <sz val="10"/>
      <name val="Arial CE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1"/>
      <color theme="1"/>
      <name val="Calibri"/>
      <family val="2"/>
      <charset val="238"/>
      <scheme val="minor"/>
    </font>
    <font>
      <b/>
      <u/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43" fontId="16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 applyAlignment="1">
      <alignment horizontal="left"/>
    </xf>
    <xf numFmtId="3" fontId="3" fillId="2" borderId="1" xfId="1" applyNumberFormat="1" applyFont="1" applyFill="1" applyBorder="1" applyAlignment="1" applyProtection="1">
      <alignment horizontal="center"/>
    </xf>
    <xf numFmtId="2" fontId="6" fillId="2" borderId="1" xfId="1" applyNumberFormat="1" applyFont="1" applyFill="1" applyBorder="1" applyAlignment="1" applyProtection="1">
      <alignment horizontal="left"/>
    </xf>
    <xf numFmtId="1" fontId="6" fillId="2" borderId="1" xfId="1" applyNumberFormat="1" applyFont="1" applyFill="1" applyBorder="1" applyAlignment="1" applyProtection="1">
      <alignment horizontal="left"/>
    </xf>
    <xf numFmtId="2" fontId="6" fillId="2" borderId="1" xfId="1" applyNumberFormat="1" applyFont="1" applyFill="1" applyBorder="1" applyProtection="1"/>
    <xf numFmtId="164" fontId="6" fillId="2" borderId="1" xfId="1" applyNumberFormat="1" applyFont="1" applyFill="1" applyBorder="1" applyProtection="1"/>
    <xf numFmtId="165" fontId="1" fillId="2" borderId="1" xfId="0" applyNumberFormat="1" applyFont="1" applyFill="1" applyBorder="1" applyAlignment="1">
      <alignment horizontal="right"/>
    </xf>
    <xf numFmtId="3" fontId="3" fillId="0" borderId="1" xfId="1" applyNumberFormat="1" applyFont="1" applyFill="1" applyBorder="1" applyAlignment="1" applyProtection="1">
      <alignment horizontal="center"/>
    </xf>
    <xf numFmtId="2" fontId="6" fillId="0" borderId="1" xfId="1" applyNumberFormat="1" applyFont="1" applyFill="1" applyBorder="1" applyAlignment="1" applyProtection="1">
      <alignment horizontal="left"/>
    </xf>
    <xf numFmtId="1" fontId="3" fillId="0" borderId="1" xfId="1" applyNumberFormat="1" applyFill="1" applyBorder="1" applyAlignment="1" applyProtection="1">
      <alignment horizontal="left"/>
    </xf>
    <xf numFmtId="2" fontId="3" fillId="0" borderId="1" xfId="1" applyNumberFormat="1" applyFont="1" applyFill="1" applyBorder="1" applyProtection="1"/>
    <xf numFmtId="164" fontId="3" fillId="0" borderId="1" xfId="1" applyNumberFormat="1" applyFont="1" applyFill="1" applyBorder="1" applyProtection="1"/>
    <xf numFmtId="165" fontId="1" fillId="0" borderId="1" xfId="0" applyNumberFormat="1" applyFont="1" applyFill="1" applyBorder="1" applyAlignment="1">
      <alignment horizontal="right"/>
    </xf>
    <xf numFmtId="1" fontId="3" fillId="0" borderId="1" xfId="1" applyNumberFormat="1" applyFont="1" applyFill="1" applyBorder="1" applyAlignment="1" applyProtection="1">
      <alignment horizontal="left"/>
    </xf>
    <xf numFmtId="2" fontId="9" fillId="0" borderId="1" xfId="1" applyNumberFormat="1" applyFont="1" applyFill="1" applyBorder="1" applyProtection="1"/>
    <xf numFmtId="164" fontId="9" fillId="0" borderId="1" xfId="1" applyNumberFormat="1" applyFont="1" applyFill="1" applyBorder="1" applyProtection="1"/>
    <xf numFmtId="2" fontId="4" fillId="2" borderId="1" xfId="1" applyNumberFormat="1" applyFont="1" applyFill="1" applyBorder="1" applyProtection="1"/>
    <xf numFmtId="164" fontId="4" fillId="2" borderId="1" xfId="1" applyNumberFormat="1" applyFont="1" applyFill="1" applyBorder="1" applyProtection="1"/>
    <xf numFmtId="1" fontId="3" fillId="2" borderId="1" xfId="1" applyNumberFormat="1" applyFill="1" applyBorder="1" applyAlignment="1" applyProtection="1">
      <alignment horizontal="left"/>
    </xf>
    <xf numFmtId="3" fontId="3" fillId="3" borderId="1" xfId="1" applyNumberFormat="1" applyFont="1" applyFill="1" applyBorder="1" applyAlignment="1" applyProtection="1">
      <alignment horizontal="center"/>
    </xf>
    <xf numFmtId="2" fontId="6" fillId="3" borderId="1" xfId="1" applyNumberFormat="1" applyFont="1" applyFill="1" applyBorder="1" applyAlignment="1" applyProtection="1">
      <alignment horizontal="left"/>
    </xf>
    <xf numFmtId="1" fontId="3" fillId="3" borderId="1" xfId="1" applyNumberFormat="1" applyFont="1" applyFill="1" applyBorder="1" applyAlignment="1" applyProtection="1">
      <alignment horizontal="left"/>
    </xf>
    <xf numFmtId="2" fontId="3" fillId="3" borderId="1" xfId="1" applyNumberFormat="1" applyFont="1" applyFill="1" applyBorder="1" applyProtection="1"/>
    <xf numFmtId="164" fontId="3" fillId="3" borderId="1" xfId="1" applyNumberFormat="1" applyFont="1" applyFill="1" applyBorder="1" applyProtection="1"/>
    <xf numFmtId="1" fontId="3" fillId="2" borderId="1" xfId="1" applyNumberFormat="1" applyFont="1" applyFill="1" applyBorder="1" applyAlignment="1" applyProtection="1">
      <alignment horizontal="left"/>
    </xf>
    <xf numFmtId="2" fontId="3" fillId="2" borderId="1" xfId="1" applyNumberFormat="1" applyFont="1" applyFill="1" applyBorder="1" applyProtection="1"/>
    <xf numFmtId="164" fontId="3" fillId="2" borderId="1" xfId="1" applyNumberFormat="1" applyFont="1" applyFill="1" applyBorder="1" applyProtection="1"/>
    <xf numFmtId="3" fontId="3" fillId="0" borderId="2" xfId="1" applyNumberFormat="1" applyFont="1" applyFill="1" applyBorder="1" applyAlignment="1" applyProtection="1">
      <alignment horizontal="center"/>
    </xf>
    <xf numFmtId="2" fontId="6" fillId="0" borderId="2" xfId="1" applyNumberFormat="1" applyFont="1" applyFill="1" applyBorder="1" applyAlignment="1" applyProtection="1">
      <alignment horizontal="left"/>
    </xf>
    <xf numFmtId="1" fontId="6" fillId="0" borderId="2" xfId="1" applyNumberFormat="1" applyFont="1" applyFill="1" applyBorder="1" applyAlignment="1" applyProtection="1">
      <alignment horizontal="left"/>
    </xf>
    <xf numFmtId="2" fontId="6" fillId="0" borderId="2" xfId="1" applyNumberFormat="1" applyFont="1" applyFill="1" applyBorder="1" applyProtection="1"/>
    <xf numFmtId="164" fontId="6" fillId="0" borderId="2" xfId="1" applyNumberFormat="1" applyFont="1" applyFill="1" applyBorder="1" applyProtection="1"/>
    <xf numFmtId="165" fontId="1" fillId="0" borderId="2" xfId="0" applyNumberFormat="1" applyFont="1" applyFill="1" applyBorder="1" applyAlignment="1">
      <alignment horizontal="right"/>
    </xf>
    <xf numFmtId="2" fontId="3" fillId="0" borderId="1" xfId="1" applyNumberFormat="1" applyFill="1" applyBorder="1" applyProtection="1"/>
    <xf numFmtId="164" fontId="3" fillId="0" borderId="1" xfId="1" applyNumberFormat="1" applyFill="1" applyBorder="1" applyProtection="1"/>
    <xf numFmtId="2" fontId="9" fillId="3" borderId="1" xfId="1" applyNumberFormat="1" applyFont="1" applyFill="1" applyBorder="1" applyProtection="1"/>
    <xf numFmtId="164" fontId="9" fillId="3" borderId="1" xfId="1" applyNumberFormat="1" applyFont="1" applyFill="1" applyBorder="1" applyProtection="1"/>
    <xf numFmtId="2" fontId="4" fillId="3" borderId="1" xfId="1" applyNumberFormat="1" applyFont="1" applyFill="1" applyBorder="1" applyProtection="1"/>
    <xf numFmtId="164" fontId="4" fillId="3" borderId="1" xfId="1" applyNumberFormat="1" applyFont="1" applyFill="1" applyBorder="1" applyProtection="1"/>
    <xf numFmtId="165" fontId="1" fillId="3" borderId="1" xfId="0" applyNumberFormat="1" applyFont="1" applyFill="1" applyBorder="1" applyAlignment="1">
      <alignment horizontal="right"/>
    </xf>
    <xf numFmtId="2" fontId="6" fillId="3" borderId="1" xfId="1" applyNumberFormat="1" applyFont="1" applyFill="1" applyBorder="1" applyProtection="1"/>
    <xf numFmtId="164" fontId="6" fillId="3" borderId="1" xfId="1" applyNumberFormat="1" applyFont="1" applyFill="1" applyBorder="1" applyProtection="1"/>
    <xf numFmtId="1" fontId="4" fillId="2" borderId="1" xfId="1" applyNumberFormat="1" applyFont="1" applyFill="1" applyBorder="1" applyAlignment="1" applyProtection="1">
      <alignment horizontal="left"/>
    </xf>
    <xf numFmtId="2" fontId="5" fillId="2" borderId="1" xfId="1" applyNumberFormat="1" applyFont="1" applyFill="1" applyBorder="1" applyProtection="1"/>
    <xf numFmtId="4" fontId="5" fillId="2" borderId="1" xfId="1" applyNumberFormat="1" applyFont="1" applyFill="1" applyBorder="1" applyProtection="1"/>
    <xf numFmtId="1" fontId="6" fillId="3" borderId="1" xfId="1" applyNumberFormat="1" applyFont="1" applyFill="1" applyBorder="1" applyAlignment="1" applyProtection="1">
      <alignment horizontal="left"/>
    </xf>
    <xf numFmtId="2" fontId="10" fillId="0" borderId="1" xfId="1" applyNumberFormat="1" applyFont="1" applyFill="1" applyBorder="1" applyProtection="1"/>
    <xf numFmtId="164" fontId="10" fillId="0" borderId="1" xfId="1" applyNumberFormat="1" applyFont="1" applyFill="1" applyBorder="1" applyProtection="1"/>
    <xf numFmtId="2" fontId="10" fillId="0" borderId="1" xfId="1" applyNumberFormat="1" applyFont="1" applyFill="1" applyBorder="1" applyAlignment="1" applyProtection="1">
      <alignment horizontal="center"/>
    </xf>
    <xf numFmtId="2" fontId="11" fillId="0" borderId="1" xfId="1" applyNumberFormat="1" applyFont="1" applyFill="1" applyBorder="1" applyAlignment="1" applyProtection="1">
      <alignment horizontal="left"/>
    </xf>
    <xf numFmtId="1" fontId="7" fillId="0" borderId="1" xfId="1" applyNumberFormat="1" applyFont="1" applyFill="1" applyBorder="1" applyAlignment="1" applyProtection="1">
      <alignment horizontal="left"/>
    </xf>
    <xf numFmtId="2" fontId="7" fillId="0" borderId="1" xfId="1" applyNumberFormat="1" applyFont="1" applyFill="1" applyBorder="1" applyProtection="1"/>
    <xf numFmtId="164" fontId="7" fillId="0" borderId="1" xfId="1" applyNumberFormat="1" applyFont="1" applyFill="1" applyBorder="1" applyProtection="1"/>
    <xf numFmtId="1" fontId="4" fillId="4" borderId="1" xfId="1" applyNumberFormat="1" applyFont="1" applyFill="1" applyBorder="1" applyAlignment="1" applyProtection="1">
      <alignment horizontal="center" vertical="center"/>
    </xf>
    <xf numFmtId="1" fontId="4" fillId="4" borderId="1" xfId="1" applyNumberFormat="1" applyFont="1" applyFill="1" applyBorder="1" applyAlignment="1" applyProtection="1">
      <alignment horizontal="center" vertical="center" wrapText="1"/>
    </xf>
    <xf numFmtId="2" fontId="5" fillId="4" borderId="1" xfId="1" applyNumberFormat="1" applyFont="1" applyFill="1" applyBorder="1" applyAlignment="1" applyProtection="1">
      <alignment horizontal="center" vertical="center"/>
    </xf>
    <xf numFmtId="2" fontId="5" fillId="4" borderId="1" xfId="1" applyNumberFormat="1" applyFont="1" applyFill="1" applyBorder="1" applyAlignment="1" applyProtection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1" fontId="3" fillId="5" borderId="1" xfId="1" applyNumberFormat="1" applyFont="1" applyFill="1" applyBorder="1" applyAlignment="1" applyProtection="1">
      <alignment horizontal="center"/>
    </xf>
    <xf numFmtId="2" fontId="6" fillId="5" borderId="1" xfId="1" applyNumberFormat="1" applyFont="1" applyFill="1" applyBorder="1" applyAlignment="1" applyProtection="1">
      <alignment horizontal="left"/>
    </xf>
    <xf numFmtId="1" fontId="7" fillId="5" borderId="1" xfId="1" applyNumberFormat="1" applyFont="1" applyFill="1" applyBorder="1" applyAlignment="1" applyProtection="1">
      <alignment horizontal="left"/>
    </xf>
    <xf numFmtId="2" fontId="7" fillId="5" borderId="1" xfId="1" applyNumberFormat="1" applyFont="1" applyFill="1" applyBorder="1" applyProtection="1"/>
    <xf numFmtId="164" fontId="7" fillId="5" borderId="1" xfId="1" applyNumberFormat="1" applyFont="1" applyFill="1" applyBorder="1" applyProtection="1"/>
    <xf numFmtId="165" fontId="1" fillId="5" borderId="1" xfId="0" applyNumberFormat="1" applyFont="1" applyFill="1" applyBorder="1" applyAlignment="1">
      <alignment horizontal="right"/>
    </xf>
    <xf numFmtId="2" fontId="6" fillId="7" borderId="1" xfId="1" applyNumberFormat="1" applyFont="1" applyFill="1" applyBorder="1" applyAlignment="1" applyProtection="1">
      <alignment horizontal="left"/>
    </xf>
    <xf numFmtId="165" fontId="1" fillId="7" borderId="1" xfId="0" applyNumberFormat="1" applyFont="1" applyFill="1" applyBorder="1" applyAlignment="1">
      <alignment horizontal="right"/>
    </xf>
    <xf numFmtId="3" fontId="3" fillId="5" borderId="1" xfId="1" applyNumberFormat="1" applyFont="1" applyFill="1" applyBorder="1" applyAlignment="1" applyProtection="1">
      <alignment horizontal="center"/>
    </xf>
    <xf numFmtId="3" fontId="3" fillId="7" borderId="1" xfId="1" applyNumberFormat="1" applyFont="1" applyFill="1" applyBorder="1" applyAlignment="1" applyProtection="1">
      <alignment horizontal="center"/>
    </xf>
    <xf numFmtId="1" fontId="8" fillId="7" borderId="1" xfId="1" applyNumberFormat="1" applyFont="1" applyFill="1" applyBorder="1" applyAlignment="1" applyProtection="1">
      <alignment horizontal="left"/>
    </xf>
    <xf numFmtId="2" fontId="8" fillId="7" borderId="1" xfId="1" applyNumberFormat="1" applyFont="1" applyFill="1" applyBorder="1" applyProtection="1"/>
    <xf numFmtId="164" fontId="8" fillId="7" borderId="1" xfId="1" applyNumberFormat="1" applyFont="1" applyFill="1" applyBorder="1" applyProtection="1"/>
    <xf numFmtId="3" fontId="3" fillId="6" borderId="1" xfId="1" applyNumberFormat="1" applyFont="1" applyFill="1" applyBorder="1" applyAlignment="1" applyProtection="1">
      <alignment horizontal="center"/>
    </xf>
    <xf numFmtId="2" fontId="6" fillId="6" borderId="1" xfId="1" applyNumberFormat="1" applyFont="1" applyFill="1" applyBorder="1" applyAlignment="1" applyProtection="1">
      <alignment horizontal="left"/>
    </xf>
    <xf numFmtId="1" fontId="6" fillId="6" borderId="1" xfId="1" applyNumberFormat="1" applyFont="1" applyFill="1" applyBorder="1" applyAlignment="1" applyProtection="1">
      <alignment horizontal="left"/>
    </xf>
    <xf numFmtId="2" fontId="6" fillId="6" borderId="1" xfId="1" applyNumberFormat="1" applyFont="1" applyFill="1" applyBorder="1" applyProtection="1"/>
    <xf numFmtId="164" fontId="6" fillId="6" borderId="1" xfId="1" applyNumberFormat="1" applyFont="1" applyFill="1" applyBorder="1" applyProtection="1"/>
    <xf numFmtId="165" fontId="1" fillId="6" borderId="1" xfId="0" applyNumberFormat="1" applyFont="1" applyFill="1" applyBorder="1" applyAlignment="1">
      <alignment horizontal="right"/>
    </xf>
    <xf numFmtId="1" fontId="8" fillId="6" borderId="1" xfId="1" applyNumberFormat="1" applyFont="1" applyFill="1" applyBorder="1" applyAlignment="1" applyProtection="1">
      <alignment horizontal="left"/>
    </xf>
    <xf numFmtId="2" fontId="8" fillId="6" borderId="1" xfId="1" applyNumberFormat="1" applyFont="1" applyFill="1" applyBorder="1" applyProtection="1"/>
    <xf numFmtId="164" fontId="8" fillId="6" borderId="1" xfId="1" applyNumberFormat="1" applyFont="1" applyFill="1" applyBorder="1" applyProtection="1"/>
    <xf numFmtId="1" fontId="5" fillId="6" borderId="1" xfId="1" applyNumberFormat="1" applyFont="1" applyFill="1" applyBorder="1" applyAlignment="1" applyProtection="1">
      <alignment horizontal="left"/>
    </xf>
    <xf numFmtId="2" fontId="5" fillId="6" borderId="1" xfId="1" applyNumberFormat="1" applyFont="1" applyFill="1" applyBorder="1" applyProtection="1"/>
    <xf numFmtId="164" fontId="5" fillId="6" borderId="1" xfId="1" applyNumberFormat="1" applyFont="1" applyFill="1" applyBorder="1" applyProtection="1"/>
    <xf numFmtId="2" fontId="7" fillId="6" borderId="1" xfId="1" applyNumberFormat="1" applyFont="1" applyFill="1" applyBorder="1" applyProtection="1"/>
    <xf numFmtId="164" fontId="7" fillId="6" borderId="1" xfId="1" applyNumberFormat="1" applyFont="1" applyFill="1" applyBorder="1" applyProtection="1"/>
    <xf numFmtId="0" fontId="17" fillId="0" borderId="0" xfId="2" applyNumberFormat="1" applyFont="1" applyFill="1" applyBorder="1" applyAlignment="1" applyProtection="1"/>
    <xf numFmtId="0" fontId="18" fillId="0" borderId="0" xfId="0" applyFont="1"/>
    <xf numFmtId="0" fontId="19" fillId="0" borderId="0" xfId="0" applyFont="1"/>
    <xf numFmtId="0" fontId="17" fillId="0" borderId="3" xfId="2" applyNumberFormat="1" applyFont="1" applyFill="1" applyBorder="1" applyAlignment="1" applyProtection="1">
      <alignment horizontal="center" wrapText="1"/>
    </xf>
    <xf numFmtId="0" fontId="20" fillId="0" borderId="0" xfId="2" applyNumberFormat="1" applyFont="1" applyFill="1" applyBorder="1" applyAlignment="1" applyProtection="1">
      <alignment horizontal="left"/>
    </xf>
    <xf numFmtId="0" fontId="17" fillId="0" borderId="0" xfId="2" applyNumberFormat="1" applyFont="1" applyFill="1" applyBorder="1" applyAlignment="1" applyProtection="1">
      <alignment horizontal="center" wrapText="1"/>
    </xf>
    <xf numFmtId="0" fontId="21" fillId="0" borderId="4" xfId="0" applyFont="1" applyBorder="1" applyAlignment="1">
      <alignment horizontal="center" vertical="center"/>
    </xf>
    <xf numFmtId="0" fontId="22" fillId="0" borderId="5" xfId="2" applyNumberFormat="1" applyFont="1" applyFill="1" applyBorder="1" applyAlignment="1" applyProtection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19" fillId="0" borderId="7" xfId="0" applyFont="1" applyBorder="1"/>
    <xf numFmtId="0" fontId="17" fillId="0" borderId="8" xfId="2" applyNumberFormat="1" applyFont="1" applyFill="1" applyBorder="1" applyAlignment="1" applyProtection="1">
      <alignment horizontal="center" wrapText="1"/>
    </xf>
    <xf numFmtId="0" fontId="23" fillId="0" borderId="8" xfId="2" applyNumberFormat="1" applyFont="1" applyFill="1" applyBorder="1" applyAlignment="1" applyProtection="1">
      <alignment horizontal="center" wrapText="1"/>
    </xf>
    <xf numFmtId="0" fontId="24" fillId="0" borderId="8" xfId="2" applyNumberFormat="1" applyFont="1" applyFill="1" applyBorder="1" applyAlignment="1" applyProtection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8" borderId="10" xfId="0" applyFont="1" applyFill="1" applyBorder="1" applyAlignment="1">
      <alignment horizontal="center" vertical="center"/>
    </xf>
    <xf numFmtId="0" fontId="25" fillId="8" borderId="11" xfId="0" applyFont="1" applyFill="1" applyBorder="1" applyAlignment="1">
      <alignment horizontal="center" vertical="center" wrapText="1"/>
    </xf>
    <xf numFmtId="0" fontId="19" fillId="8" borderId="11" xfId="0" applyFont="1" applyFill="1" applyBorder="1" applyAlignment="1">
      <alignment horizontal="center" vertical="center"/>
    </xf>
    <xf numFmtId="0" fontId="19" fillId="8" borderId="11" xfId="0" applyFont="1" applyFill="1" applyBorder="1"/>
    <xf numFmtId="0" fontId="19" fillId="8" borderId="12" xfId="0" applyFont="1" applyFill="1" applyBorder="1"/>
    <xf numFmtId="0" fontId="25" fillId="0" borderId="4" xfId="0" applyFont="1" applyBorder="1" applyAlignment="1">
      <alignment horizontal="left" vertical="center"/>
    </xf>
    <xf numFmtId="49" fontId="24" fillId="0" borderId="5" xfId="2" applyNumberFormat="1" applyFont="1" applyFill="1" applyBorder="1" applyAlignment="1" applyProtection="1">
      <alignment horizontal="left" vertical="center" wrapText="1"/>
    </xf>
    <xf numFmtId="0" fontId="25" fillId="0" borderId="5" xfId="0" applyFont="1" applyBorder="1" applyAlignment="1">
      <alignment horizontal="center" vertical="center"/>
    </xf>
    <xf numFmtId="0" fontId="23" fillId="0" borderId="5" xfId="2" applyNumberFormat="1" applyFont="1" applyFill="1" applyBorder="1" applyAlignment="1" applyProtection="1"/>
    <xf numFmtId="0" fontId="23" fillId="0" borderId="5" xfId="2" applyNumberFormat="1" applyFont="1" applyFill="1" applyBorder="1" applyAlignment="1" applyProtection="1">
      <alignment horizontal="right"/>
    </xf>
    <xf numFmtId="0" fontId="19" fillId="0" borderId="5" xfId="0" applyFont="1" applyBorder="1"/>
    <xf numFmtId="0" fontId="19" fillId="0" borderId="6" xfId="0" applyFont="1" applyBorder="1"/>
    <xf numFmtId="0" fontId="19" fillId="0" borderId="10" xfId="0" applyFont="1" applyBorder="1" applyAlignment="1">
      <alignment horizontal="left" vertical="center"/>
    </xf>
    <xf numFmtId="49" fontId="23" fillId="0" borderId="11" xfId="2" applyNumberFormat="1" applyFont="1" applyFill="1" applyBorder="1" applyAlignment="1" applyProtection="1">
      <alignment horizontal="left" vertical="center" wrapText="1"/>
    </xf>
    <xf numFmtId="0" fontId="19" fillId="0" borderId="11" xfId="0" applyFont="1" applyBorder="1" applyAlignment="1">
      <alignment horizontal="center" vertical="center"/>
    </xf>
    <xf numFmtId="0" fontId="23" fillId="0" borderId="11" xfId="2" applyNumberFormat="1" applyFont="1" applyFill="1" applyBorder="1" applyAlignment="1" applyProtection="1"/>
    <xf numFmtId="0" fontId="23" fillId="0" borderId="11" xfId="2" applyNumberFormat="1" applyFont="1" applyFill="1" applyBorder="1" applyAlignment="1" applyProtection="1">
      <alignment horizontal="right"/>
    </xf>
    <xf numFmtId="0" fontId="19" fillId="0" borderId="11" xfId="0" applyFont="1" applyBorder="1"/>
    <xf numFmtId="0" fontId="19" fillId="0" borderId="12" xfId="0" applyFont="1" applyBorder="1"/>
    <xf numFmtId="0" fontId="25" fillId="0" borderId="13" xfId="0" applyFont="1" applyBorder="1" applyAlignment="1">
      <alignment horizontal="left" vertical="center"/>
    </xf>
    <xf numFmtId="49" fontId="24" fillId="0" borderId="14" xfId="2" applyNumberFormat="1" applyFont="1" applyFill="1" applyBorder="1" applyAlignment="1" applyProtection="1">
      <alignment horizontal="left" vertical="center" wrapText="1"/>
    </xf>
    <xf numFmtId="0" fontId="24" fillId="0" borderId="14" xfId="2" applyNumberFormat="1" applyFont="1" applyFill="1" applyBorder="1" applyAlignment="1" applyProtection="1">
      <alignment horizontal="center" vertical="center"/>
    </xf>
    <xf numFmtId="0" fontId="23" fillId="0" borderId="14" xfId="2" applyNumberFormat="1" applyFont="1" applyFill="1" applyBorder="1" applyAlignment="1" applyProtection="1">
      <alignment horizontal="right"/>
    </xf>
    <xf numFmtId="0" fontId="19" fillId="0" borderId="14" xfId="0" applyFont="1" applyBorder="1"/>
    <xf numFmtId="0" fontId="19" fillId="0" borderId="15" xfId="0" applyFont="1" applyBorder="1"/>
    <xf numFmtId="0" fontId="25" fillId="0" borderId="14" xfId="0" applyFont="1" applyBorder="1" applyAlignment="1">
      <alignment horizontal="center" vertical="center"/>
    </xf>
    <xf numFmtId="49" fontId="23" fillId="0" borderId="11" xfId="2" applyNumberFormat="1" applyFont="1" applyFill="1" applyBorder="1" applyAlignment="1" applyProtection="1">
      <alignment horizontal="left" vertical="center"/>
    </xf>
    <xf numFmtId="0" fontId="25" fillId="0" borderId="11" xfId="0" applyFont="1" applyBorder="1" applyAlignment="1">
      <alignment horizontal="center" vertical="center"/>
    </xf>
    <xf numFmtId="0" fontId="23" fillId="0" borderId="16" xfId="2" applyNumberFormat="1" applyFont="1" applyFill="1" applyBorder="1" applyAlignment="1" applyProtection="1"/>
    <xf numFmtId="49" fontId="24" fillId="0" borderId="5" xfId="2" applyNumberFormat="1" applyFont="1" applyFill="1" applyBorder="1" applyAlignment="1" applyProtection="1">
      <alignment horizontal="left" vertical="top" wrapText="1"/>
    </xf>
    <xf numFmtId="0" fontId="19" fillId="0" borderId="17" xfId="0" applyFont="1" applyBorder="1" applyAlignment="1">
      <alignment horizontal="left" vertical="center"/>
    </xf>
    <xf numFmtId="0" fontId="23" fillId="0" borderId="18" xfId="2" applyNumberFormat="1" applyFont="1" applyFill="1" applyBorder="1" applyAlignment="1" applyProtection="1">
      <alignment vertical="center" wrapText="1"/>
    </xf>
    <xf numFmtId="0" fontId="23" fillId="0" borderId="18" xfId="2" applyNumberFormat="1" applyFont="1" applyFill="1" applyBorder="1" applyAlignment="1" applyProtection="1">
      <alignment horizontal="center" vertical="center"/>
    </xf>
    <xf numFmtId="0" fontId="23" fillId="0" borderId="18" xfId="2" applyNumberFormat="1" applyFont="1" applyFill="1" applyBorder="1" applyAlignment="1" applyProtection="1"/>
    <xf numFmtId="0" fontId="23" fillId="0" borderId="18" xfId="2" applyNumberFormat="1" applyFont="1" applyFill="1" applyBorder="1" applyAlignment="1" applyProtection="1">
      <alignment horizontal="right"/>
    </xf>
    <xf numFmtId="0" fontId="19" fillId="0" borderId="18" xfId="0" applyFont="1" applyBorder="1"/>
    <xf numFmtId="0" fontId="19" fillId="0" borderId="19" xfId="0" applyFont="1" applyBorder="1"/>
    <xf numFmtId="0" fontId="23" fillId="0" borderId="8" xfId="2" applyNumberFormat="1" applyFont="1" applyFill="1" applyBorder="1" applyAlignment="1" applyProtection="1"/>
    <xf numFmtId="0" fontId="23" fillId="0" borderId="11" xfId="2" applyNumberFormat="1" applyFont="1" applyFill="1" applyBorder="1" applyAlignment="1" applyProtection="1">
      <alignment vertical="center" wrapText="1"/>
    </xf>
    <xf numFmtId="0" fontId="23" fillId="0" borderId="11" xfId="2" applyNumberFormat="1" applyFont="1" applyFill="1" applyBorder="1" applyAlignment="1" applyProtection="1">
      <alignment horizontal="center" vertical="center"/>
    </xf>
    <xf numFmtId="0" fontId="25" fillId="9" borderId="20" xfId="0" applyFont="1" applyFill="1" applyBorder="1" applyAlignment="1">
      <alignment horizontal="center" vertical="center"/>
    </xf>
    <xf numFmtId="49" fontId="24" fillId="9" borderId="21" xfId="2" applyNumberFormat="1" applyFont="1" applyFill="1" applyBorder="1" applyAlignment="1" applyProtection="1">
      <alignment horizontal="center" vertical="center" wrapText="1"/>
    </xf>
    <xf numFmtId="0" fontId="19" fillId="9" borderId="21" xfId="0" applyFont="1" applyFill="1" applyBorder="1" applyAlignment="1">
      <alignment horizontal="center" vertical="center"/>
    </xf>
    <xf numFmtId="0" fontId="23" fillId="9" borderId="21" xfId="2" applyNumberFormat="1" applyFont="1" applyFill="1" applyBorder="1" applyAlignment="1" applyProtection="1"/>
    <xf numFmtId="0" fontId="23" fillId="9" borderId="21" xfId="2" applyNumberFormat="1" applyFont="1" applyFill="1" applyBorder="1" applyAlignment="1" applyProtection="1">
      <alignment horizontal="right"/>
    </xf>
    <xf numFmtId="0" fontId="19" fillId="9" borderId="21" xfId="0" applyFont="1" applyFill="1" applyBorder="1"/>
    <xf numFmtId="0" fontId="19" fillId="9" borderId="22" xfId="0" applyFont="1" applyFill="1" applyBorder="1"/>
    <xf numFmtId="0" fontId="23" fillId="0" borderId="5" xfId="2" applyNumberFormat="1" applyFont="1" applyFill="1" applyBorder="1" applyAlignment="1" applyProtection="1">
      <alignment wrapText="1"/>
    </xf>
    <xf numFmtId="0" fontId="23" fillId="0" borderId="5" xfId="2" applyNumberFormat="1" applyFont="1" applyFill="1" applyBorder="1" applyAlignment="1" applyProtection="1">
      <alignment horizontal="right" wrapText="1"/>
    </xf>
    <xf numFmtId="0" fontId="23" fillId="0" borderId="18" xfId="2" applyNumberFormat="1" applyFont="1" applyFill="1" applyBorder="1" applyAlignment="1" applyProtection="1">
      <alignment horizontal="left" vertical="center" wrapText="1"/>
    </xf>
    <xf numFmtId="0" fontId="19" fillId="0" borderId="18" xfId="0" applyFont="1" applyBorder="1" applyAlignment="1">
      <alignment horizontal="center" vertical="center"/>
    </xf>
    <xf numFmtId="0" fontId="23" fillId="0" borderId="18" xfId="2" applyNumberFormat="1" applyFont="1" applyFill="1" applyBorder="1" applyAlignment="1" applyProtection="1">
      <alignment wrapText="1"/>
    </xf>
    <xf numFmtId="0" fontId="23" fillId="0" borderId="18" xfId="2" applyNumberFormat="1" applyFont="1" applyFill="1" applyBorder="1" applyAlignment="1" applyProtection="1">
      <alignment horizontal="right" wrapText="1"/>
    </xf>
    <xf numFmtId="0" fontId="23" fillId="0" borderId="11" xfId="2" applyNumberFormat="1" applyFont="1" applyFill="1" applyBorder="1" applyAlignment="1" applyProtection="1">
      <alignment horizontal="left" vertical="center" wrapText="1"/>
    </xf>
    <xf numFmtId="0" fontId="23" fillId="0" borderId="11" xfId="2" applyNumberFormat="1" applyFont="1" applyFill="1" applyBorder="1" applyAlignment="1" applyProtection="1">
      <alignment wrapText="1"/>
    </xf>
    <xf numFmtId="0" fontId="23" fillId="0" borderId="11" xfId="2" applyNumberFormat="1" applyFont="1" applyFill="1" applyBorder="1" applyAlignment="1" applyProtection="1">
      <alignment horizontal="right" wrapText="1"/>
    </xf>
    <xf numFmtId="49" fontId="24" fillId="0" borderId="14" xfId="2" applyNumberFormat="1" applyFont="1" applyFill="1" applyBorder="1" applyAlignment="1" applyProtection="1">
      <alignment horizontal="left" vertical="top" wrapText="1"/>
    </xf>
    <xf numFmtId="0" fontId="23" fillId="0" borderId="14" xfId="2" applyNumberFormat="1" applyFont="1" applyFill="1" applyBorder="1" applyAlignment="1" applyProtection="1">
      <alignment wrapText="1"/>
    </xf>
    <xf numFmtId="0" fontId="23" fillId="0" borderId="14" xfId="2" applyNumberFormat="1" applyFont="1" applyFill="1" applyBorder="1" applyAlignment="1" applyProtection="1">
      <alignment horizontal="right" wrapText="1"/>
    </xf>
    <xf numFmtId="0" fontId="25" fillId="0" borderId="7" xfId="0" applyFont="1" applyBorder="1" applyAlignment="1">
      <alignment horizontal="left" vertical="center"/>
    </xf>
    <xf numFmtId="49" fontId="24" fillId="0" borderId="8" xfId="2" applyNumberFormat="1" applyFont="1" applyFill="1" applyBorder="1" applyAlignment="1" applyProtection="1">
      <alignment horizontal="left" vertical="center" wrapText="1"/>
    </xf>
    <xf numFmtId="0" fontId="25" fillId="0" borderId="8" xfId="0" applyFont="1" applyBorder="1" applyAlignment="1">
      <alignment horizontal="center" vertical="center"/>
    </xf>
    <xf numFmtId="0" fontId="23" fillId="0" borderId="8" xfId="2" applyNumberFormat="1" applyFont="1" applyFill="1" applyBorder="1" applyAlignment="1" applyProtection="1">
      <alignment horizontal="right"/>
    </xf>
    <xf numFmtId="0" fontId="19" fillId="0" borderId="8" xfId="0" applyFont="1" applyBorder="1"/>
    <xf numFmtId="0" fontId="19" fillId="0" borderId="9" xfId="0" applyFont="1" applyBorder="1"/>
    <xf numFmtId="0" fontId="23" fillId="0" borderId="18" xfId="2" applyNumberFormat="1" applyFont="1" applyFill="1" applyBorder="1" applyAlignment="1" applyProtection="1">
      <alignment horizontal="left" vertical="top" wrapText="1"/>
    </xf>
    <xf numFmtId="0" fontId="24" fillId="0" borderId="5" xfId="2" applyNumberFormat="1" applyFont="1" applyFill="1" applyBorder="1" applyAlignment="1" applyProtection="1">
      <alignment horizontal="center" vertical="center"/>
    </xf>
    <xf numFmtId="0" fontId="19" fillId="0" borderId="5" xfId="0" applyFont="1" applyFill="1" applyBorder="1"/>
    <xf numFmtId="49" fontId="23" fillId="0" borderId="18" xfId="2" applyNumberFormat="1" applyFont="1" applyFill="1" applyBorder="1" applyAlignment="1" applyProtection="1">
      <alignment horizontal="left" vertical="center" wrapText="1"/>
    </xf>
    <xf numFmtId="0" fontId="19" fillId="0" borderId="18" xfId="0" applyFont="1" applyFill="1" applyBorder="1"/>
    <xf numFmtId="0" fontId="23" fillId="0" borderId="11" xfId="2" applyNumberFormat="1" applyFont="1" applyFill="1" applyBorder="1" applyAlignment="1" applyProtection="1">
      <alignment horizontal="right" vertical="top"/>
    </xf>
    <xf numFmtId="0" fontId="23" fillId="0" borderId="14" xfId="2" applyNumberFormat="1" applyFont="1" applyFill="1" applyBorder="1" applyAlignment="1" applyProtection="1">
      <alignment horizontal="right" vertical="center" wrapText="1"/>
    </xf>
    <xf numFmtId="0" fontId="19" fillId="10" borderId="13" xfId="0" applyFont="1" applyFill="1" applyBorder="1" applyAlignment="1">
      <alignment horizontal="center" vertical="center"/>
    </xf>
    <xf numFmtId="0" fontId="25" fillId="10" borderId="14" xfId="0" applyFont="1" applyFill="1" applyBorder="1" applyAlignment="1">
      <alignment horizontal="center" vertical="center"/>
    </xf>
    <xf numFmtId="0" fontId="19" fillId="10" borderId="14" xfId="0" applyFont="1" applyFill="1" applyBorder="1" applyAlignment="1">
      <alignment horizontal="center" vertical="center"/>
    </xf>
    <xf numFmtId="0" fontId="19" fillId="10" borderId="14" xfId="0" applyFont="1" applyFill="1" applyBorder="1"/>
    <xf numFmtId="0" fontId="19" fillId="10" borderId="14" xfId="0" applyFont="1" applyFill="1" applyBorder="1" applyAlignment="1">
      <alignment horizontal="right"/>
    </xf>
    <xf numFmtId="0" fontId="19" fillId="10" borderId="15" xfId="0" applyFont="1" applyFill="1" applyBorder="1"/>
    <xf numFmtId="0" fontId="25" fillId="0" borderId="23" xfId="0" applyFont="1" applyFill="1" applyBorder="1" applyAlignment="1">
      <alignment horizontal="left" vertical="center"/>
    </xf>
    <xf numFmtId="0" fontId="24" fillId="0" borderId="24" xfId="2" applyNumberFormat="1" applyFont="1" applyFill="1" applyBorder="1" applyAlignment="1" applyProtection="1">
      <alignment horizontal="left" vertical="center"/>
    </xf>
    <xf numFmtId="0" fontId="25" fillId="0" borderId="24" xfId="0" applyFont="1" applyBorder="1"/>
    <xf numFmtId="0" fontId="19" fillId="0" borderId="25" xfId="0" applyFont="1" applyBorder="1"/>
    <xf numFmtId="0" fontId="19" fillId="0" borderId="26" xfId="0" applyFont="1" applyBorder="1" applyAlignment="1">
      <alignment horizontal="left" wrapText="1"/>
    </xf>
    <xf numFmtId="0" fontId="19" fillId="0" borderId="0" xfId="0" applyFont="1" applyBorder="1" applyAlignment="1">
      <alignment horizontal="left" wrapText="1"/>
    </xf>
    <xf numFmtId="0" fontId="19" fillId="0" borderId="27" xfId="0" applyFont="1" applyBorder="1" applyAlignment="1">
      <alignment horizontal="left" wrapText="1"/>
    </xf>
    <xf numFmtId="0" fontId="19" fillId="0" borderId="28" xfId="0" applyFont="1" applyBorder="1" applyAlignment="1">
      <alignment horizontal="left" wrapText="1"/>
    </xf>
    <xf numFmtId="0" fontId="19" fillId="0" borderId="3" xfId="0" applyFont="1" applyBorder="1" applyAlignment="1">
      <alignment horizontal="left" wrapText="1"/>
    </xf>
    <xf numFmtId="0" fontId="19" fillId="0" borderId="29" xfId="0" applyFont="1" applyBorder="1" applyAlignment="1">
      <alignment horizontal="left" wrapText="1"/>
    </xf>
    <xf numFmtId="0" fontId="25" fillId="0" borderId="23" xfId="0" applyFont="1" applyBorder="1" applyAlignment="1">
      <alignment horizontal="left"/>
    </xf>
    <xf numFmtId="0" fontId="19" fillId="0" borderId="24" xfId="0" applyFont="1" applyBorder="1"/>
    <xf numFmtId="0" fontId="19" fillId="0" borderId="28" xfId="0" applyFont="1" applyBorder="1"/>
    <xf numFmtId="0" fontId="19" fillId="0" borderId="3" xfId="0" applyFont="1" applyBorder="1"/>
    <xf numFmtId="0" fontId="19" fillId="0" borderId="29" xfId="0" applyFont="1" applyBorder="1"/>
  </cellXfs>
  <cellStyles count="3">
    <cellStyle name="Čárka" xfId="2" builtinId="3"/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ka.jezkova/Desktop/rozpo&#269;ty/N&#225;vrh%20rozpo&#269;tu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zpočet"/>
      <sheetName val="Nájemné"/>
      <sheetName val="Granty"/>
      <sheetName val="Mzdy"/>
    </sheetNames>
    <sheetDataSet>
      <sheetData sheetId="0"/>
      <sheetData sheetId="1">
        <row r="6">
          <cell r="D6">
            <v>2818083.7199999997</v>
          </cell>
        </row>
      </sheetData>
      <sheetData sheetId="2">
        <row r="8">
          <cell r="C8">
            <v>2355000</v>
          </cell>
        </row>
        <row r="10">
          <cell r="C10">
            <v>1612000</v>
          </cell>
        </row>
        <row r="11">
          <cell r="C11">
            <v>437847.08</v>
          </cell>
        </row>
        <row r="12">
          <cell r="C12">
            <v>785242</v>
          </cell>
        </row>
        <row r="13">
          <cell r="C13">
            <v>196555.7</v>
          </cell>
        </row>
        <row r="15">
          <cell r="G15">
            <v>250000</v>
          </cell>
        </row>
        <row r="17">
          <cell r="E17">
            <v>949089</v>
          </cell>
          <cell r="F17">
            <v>400000</v>
          </cell>
          <cell r="H17">
            <v>50000</v>
          </cell>
          <cell r="I17">
            <v>443000</v>
          </cell>
          <cell r="L17">
            <v>1281644</v>
          </cell>
        </row>
      </sheetData>
      <sheetData sheetId="3">
        <row r="3">
          <cell r="E3">
            <v>14851252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5"/>
  <sheetViews>
    <sheetView workbookViewId="0">
      <selection activeCell="H20" sqref="H20"/>
    </sheetView>
  </sheetViews>
  <sheetFormatPr defaultRowHeight="15" x14ac:dyDescent="0.25"/>
  <cols>
    <col min="1" max="1" width="4.42578125" bestFit="1" customWidth="1"/>
    <col min="2" max="2" width="10" bestFit="1" customWidth="1"/>
    <col min="3" max="3" width="7.140625" bestFit="1" customWidth="1"/>
    <col min="4" max="4" width="53.5703125" customWidth="1"/>
    <col min="5" max="5" width="16.42578125" hidden="1" customWidth="1"/>
    <col min="6" max="6" width="11.42578125" customWidth="1"/>
    <col min="7" max="7" width="14.42578125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2" spans="1:6" ht="15.75" thickBot="1" x14ac:dyDescent="0.3"/>
    <row r="3" spans="1:6" ht="51" customHeight="1" thickBot="1" x14ac:dyDescent="0.3">
      <c r="A3" s="54" t="s">
        <v>1</v>
      </c>
      <c r="B3" s="54" t="s">
        <v>2</v>
      </c>
      <c r="C3" s="55" t="s">
        <v>3</v>
      </c>
      <c r="D3" s="56" t="s">
        <v>4</v>
      </c>
      <c r="E3" s="56" t="s">
        <v>5</v>
      </c>
      <c r="F3" s="57" t="s">
        <v>265</v>
      </c>
    </row>
    <row r="4" spans="1:6" ht="15.75" thickBot="1" x14ac:dyDescent="0.3">
      <c r="A4" s="58"/>
      <c r="B4" s="58" t="s">
        <v>6</v>
      </c>
      <c r="C4" s="59" t="s">
        <v>7</v>
      </c>
      <c r="D4" s="58"/>
      <c r="E4" s="58"/>
      <c r="F4" s="59"/>
    </row>
    <row r="5" spans="1:6" ht="16.5" thickBot="1" x14ac:dyDescent="0.3">
      <c r="A5" s="60">
        <v>1</v>
      </c>
      <c r="B5" s="61" t="s">
        <v>8</v>
      </c>
      <c r="C5" s="62">
        <v>5</v>
      </c>
      <c r="D5" s="63" t="s">
        <v>9</v>
      </c>
      <c r="E5" s="64">
        <f>E6+E20+E39+E58+E62+E82+E97</f>
        <v>29475057.369999997</v>
      </c>
      <c r="F5" s="65">
        <f>SUM(F6,F20,F39,F58,F62,F82,F95,F97)</f>
        <v>39803</v>
      </c>
    </row>
    <row r="6" spans="1:6" ht="15.75" thickBot="1" x14ac:dyDescent="0.3">
      <c r="A6" s="69">
        <v>2</v>
      </c>
      <c r="B6" s="66" t="s">
        <v>10</v>
      </c>
      <c r="C6" s="70">
        <v>50</v>
      </c>
      <c r="D6" s="71" t="s">
        <v>11</v>
      </c>
      <c r="E6" s="72">
        <f>E7+E14+E15+E19</f>
        <v>2059089</v>
      </c>
      <c r="F6" s="67">
        <f>SUM(F7,F14,F15,F19)</f>
        <v>2772</v>
      </c>
    </row>
    <row r="7" spans="1:6" ht="15.75" thickBot="1" x14ac:dyDescent="0.3">
      <c r="A7" s="2">
        <v>3</v>
      </c>
      <c r="B7" s="3" t="s">
        <v>12</v>
      </c>
      <c r="C7" s="4">
        <v>501</v>
      </c>
      <c r="D7" s="5" t="s">
        <v>13</v>
      </c>
      <c r="E7" s="6">
        <f>SUM(E8:E13)</f>
        <v>1619089</v>
      </c>
      <c r="F7" s="7">
        <f>SUM(F8:F13)</f>
        <v>2307</v>
      </c>
    </row>
    <row r="8" spans="1:6" ht="15.75" thickBot="1" x14ac:dyDescent="0.3">
      <c r="A8" s="8">
        <v>4</v>
      </c>
      <c r="B8" s="9"/>
      <c r="C8" s="10">
        <v>5011</v>
      </c>
      <c r="D8" s="11" t="s">
        <v>14</v>
      </c>
      <c r="E8" s="12">
        <v>0</v>
      </c>
      <c r="F8" s="13">
        <f t="shared" ref="F8:F13" si="0">ROUND((E8/1000),0)</f>
        <v>0</v>
      </c>
    </row>
    <row r="9" spans="1:6" ht="15.75" thickBot="1" x14ac:dyDescent="0.3">
      <c r="A9" s="8">
        <v>5</v>
      </c>
      <c r="B9" s="9"/>
      <c r="C9" s="10">
        <v>5012</v>
      </c>
      <c r="D9" s="11" t="s">
        <v>15</v>
      </c>
      <c r="E9" s="12">
        <v>20000</v>
      </c>
      <c r="F9" s="13">
        <v>29</v>
      </c>
    </row>
    <row r="10" spans="1:6" ht="15.75" thickBot="1" x14ac:dyDescent="0.3">
      <c r="A10" s="8">
        <v>6</v>
      </c>
      <c r="B10" s="9"/>
      <c r="C10" s="10">
        <v>5013</v>
      </c>
      <c r="D10" s="11" t="s">
        <v>16</v>
      </c>
      <c r="E10" s="12">
        <f>[1]Granty!F17</f>
        <v>400000</v>
      </c>
      <c r="F10" s="13">
        <v>460</v>
      </c>
    </row>
    <row r="11" spans="1:6" ht="15.75" thickBot="1" x14ac:dyDescent="0.3">
      <c r="A11" s="8">
        <v>7</v>
      </c>
      <c r="B11" s="9"/>
      <c r="C11" s="10">
        <v>5014</v>
      </c>
      <c r="D11" s="11" t="s">
        <v>17</v>
      </c>
      <c r="E11" s="12">
        <f>[1]Granty!G15</f>
        <v>250000</v>
      </c>
      <c r="F11" s="13">
        <v>469</v>
      </c>
    </row>
    <row r="12" spans="1:6" ht="15.75" thickBot="1" x14ac:dyDescent="0.3">
      <c r="A12" s="8">
        <v>8</v>
      </c>
      <c r="B12" s="9"/>
      <c r="C12" s="10">
        <v>5015</v>
      </c>
      <c r="D12" s="11" t="s">
        <v>18</v>
      </c>
      <c r="E12" s="12">
        <f>[1]Granty!E17</f>
        <v>949089</v>
      </c>
      <c r="F12" s="13">
        <v>1349</v>
      </c>
    </row>
    <row r="13" spans="1:6" ht="15.75" thickBot="1" x14ac:dyDescent="0.3">
      <c r="A13" s="8">
        <v>9</v>
      </c>
      <c r="B13" s="9"/>
      <c r="C13" s="10">
        <v>5018</v>
      </c>
      <c r="D13" s="11" t="s">
        <v>19</v>
      </c>
      <c r="E13" s="12">
        <v>0</v>
      </c>
      <c r="F13" s="13">
        <f t="shared" si="0"/>
        <v>0</v>
      </c>
    </row>
    <row r="14" spans="1:6" ht="15.75" thickBot="1" x14ac:dyDescent="0.3">
      <c r="A14" s="2">
        <v>10</v>
      </c>
      <c r="B14" s="3" t="s">
        <v>20</v>
      </c>
      <c r="C14" s="4">
        <v>502</v>
      </c>
      <c r="D14" s="5" t="s">
        <v>21</v>
      </c>
      <c r="E14" s="6">
        <v>185000</v>
      </c>
      <c r="F14" s="7">
        <v>196</v>
      </c>
    </row>
    <row r="15" spans="1:6" ht="15.75" thickBot="1" x14ac:dyDescent="0.3">
      <c r="A15" s="2">
        <v>11</v>
      </c>
      <c r="B15" s="3" t="s">
        <v>22</v>
      </c>
      <c r="C15" s="4">
        <v>503</v>
      </c>
      <c r="D15" s="5" t="s">
        <v>23</v>
      </c>
      <c r="E15" s="6">
        <f>SUM(E16:E18)</f>
        <v>255000</v>
      </c>
      <c r="F15" s="7">
        <f>SUM(F16:F18)</f>
        <v>269</v>
      </c>
    </row>
    <row r="16" spans="1:6" ht="15.75" thickBot="1" x14ac:dyDescent="0.3">
      <c r="A16" s="8">
        <v>12</v>
      </c>
      <c r="B16" s="9"/>
      <c r="C16" s="14">
        <v>5031</v>
      </c>
      <c r="D16" s="11" t="s">
        <v>24</v>
      </c>
      <c r="E16" s="12">
        <v>55000</v>
      </c>
      <c r="F16" s="13">
        <v>59</v>
      </c>
    </row>
    <row r="17" spans="1:6" ht="15.75" thickBot="1" x14ac:dyDescent="0.3">
      <c r="A17" s="8">
        <v>13</v>
      </c>
      <c r="B17" s="9"/>
      <c r="C17" s="14">
        <v>5032</v>
      </c>
      <c r="D17" s="11" t="s">
        <v>25</v>
      </c>
      <c r="E17" s="12">
        <v>0</v>
      </c>
      <c r="F17" s="13">
        <v>0</v>
      </c>
    </row>
    <row r="18" spans="1:6" ht="15.75" thickBot="1" x14ac:dyDescent="0.3">
      <c r="A18" s="8">
        <v>14</v>
      </c>
      <c r="B18" s="9"/>
      <c r="C18" s="14">
        <v>5033</v>
      </c>
      <c r="D18" s="11" t="s">
        <v>26</v>
      </c>
      <c r="E18" s="12">
        <v>200000</v>
      </c>
      <c r="F18" s="13">
        <v>210</v>
      </c>
    </row>
    <row r="19" spans="1:6" ht="15.75" thickBot="1" x14ac:dyDescent="0.3">
      <c r="A19" s="2">
        <v>15</v>
      </c>
      <c r="B19" s="3" t="s">
        <v>27</v>
      </c>
      <c r="C19" s="4">
        <v>504</v>
      </c>
      <c r="D19" s="5" t="s">
        <v>28</v>
      </c>
      <c r="E19" s="6">
        <v>0</v>
      </c>
      <c r="F19" s="7">
        <v>0</v>
      </c>
    </row>
    <row r="20" spans="1:6" ht="15.75" thickBot="1" x14ac:dyDescent="0.3">
      <c r="A20" s="69">
        <v>16</v>
      </c>
      <c r="B20" s="66" t="s">
        <v>29</v>
      </c>
      <c r="C20" s="70">
        <v>51</v>
      </c>
      <c r="D20" s="71" t="s">
        <v>30</v>
      </c>
      <c r="E20" s="72">
        <f>E21+E24+E27+E28+E29</f>
        <v>4330548.6500000004</v>
      </c>
      <c r="F20" s="67">
        <f>SUM(F21,F24,F27,F28,F29)</f>
        <v>5990</v>
      </c>
    </row>
    <row r="21" spans="1:6" ht="15.75" thickBot="1" x14ac:dyDescent="0.3">
      <c r="A21" s="2">
        <v>17</v>
      </c>
      <c r="B21" s="3" t="s">
        <v>31</v>
      </c>
      <c r="C21" s="4">
        <v>511</v>
      </c>
      <c r="D21" s="5" t="s">
        <v>32</v>
      </c>
      <c r="E21" s="6">
        <f>SUM(E22:E23)</f>
        <v>150000</v>
      </c>
      <c r="F21" s="7">
        <f>SUM(F22:F23)</f>
        <v>282</v>
      </c>
    </row>
    <row r="22" spans="1:6" ht="15.75" thickBot="1" x14ac:dyDescent="0.3">
      <c r="A22" s="8">
        <v>18</v>
      </c>
      <c r="B22" s="9"/>
      <c r="C22" s="10">
        <v>5111</v>
      </c>
      <c r="D22" s="11" t="s">
        <v>33</v>
      </c>
      <c r="E22" s="12">
        <v>150000</v>
      </c>
      <c r="F22" s="13">
        <v>282</v>
      </c>
    </row>
    <row r="23" spans="1:6" ht="15.75" thickBot="1" x14ac:dyDescent="0.3">
      <c r="A23" s="8">
        <v>19</v>
      </c>
      <c r="B23" s="9"/>
      <c r="C23" s="10">
        <v>5112</v>
      </c>
      <c r="D23" s="11" t="s">
        <v>34</v>
      </c>
      <c r="E23" s="12">
        <v>0</v>
      </c>
      <c r="F23" s="13">
        <v>0</v>
      </c>
    </row>
    <row r="24" spans="1:6" ht="15.75" thickBot="1" x14ac:dyDescent="0.3">
      <c r="A24" s="2">
        <v>20</v>
      </c>
      <c r="B24" s="3" t="s">
        <v>35</v>
      </c>
      <c r="C24" s="4">
        <v>512</v>
      </c>
      <c r="D24" s="5" t="s">
        <v>36</v>
      </c>
      <c r="E24" s="6">
        <f>SUM(E25:E26)</f>
        <v>493000</v>
      </c>
      <c r="F24" s="7">
        <f>SUM(F25:F26)</f>
        <v>613</v>
      </c>
    </row>
    <row r="25" spans="1:6" ht="15.75" thickBot="1" x14ac:dyDescent="0.3">
      <c r="A25" s="8">
        <v>21</v>
      </c>
      <c r="B25" s="9"/>
      <c r="C25" s="14">
        <v>5121</v>
      </c>
      <c r="D25" s="11" t="s">
        <v>37</v>
      </c>
      <c r="E25" s="12">
        <f>[1]Granty!H17</f>
        <v>50000</v>
      </c>
      <c r="F25" s="13">
        <v>65</v>
      </c>
    </row>
    <row r="26" spans="1:6" ht="15.75" thickBot="1" x14ac:dyDescent="0.3">
      <c r="A26" s="8">
        <v>22</v>
      </c>
      <c r="B26" s="9"/>
      <c r="C26" s="14">
        <v>5122</v>
      </c>
      <c r="D26" s="11" t="s">
        <v>38</v>
      </c>
      <c r="E26" s="12">
        <f>[1]Granty!I17</f>
        <v>443000</v>
      </c>
      <c r="F26" s="13">
        <v>548</v>
      </c>
    </row>
    <row r="27" spans="1:6" ht="15.75" thickBot="1" x14ac:dyDescent="0.3">
      <c r="A27" s="2">
        <v>23</v>
      </c>
      <c r="B27" s="3" t="s">
        <v>39</v>
      </c>
      <c r="C27" s="4">
        <v>513</v>
      </c>
      <c r="D27" s="5" t="s">
        <v>40</v>
      </c>
      <c r="E27" s="6">
        <v>100000</v>
      </c>
      <c r="F27" s="7">
        <v>105</v>
      </c>
    </row>
    <row r="28" spans="1:6" ht="15.75" thickBot="1" x14ac:dyDescent="0.3">
      <c r="A28" s="2">
        <v>24</v>
      </c>
      <c r="B28" s="3" t="s">
        <v>41</v>
      </c>
      <c r="C28" s="4">
        <v>514</v>
      </c>
      <c r="D28" s="5" t="s">
        <v>42</v>
      </c>
      <c r="E28" s="6">
        <v>0</v>
      </c>
      <c r="F28" s="7">
        <v>0</v>
      </c>
    </row>
    <row r="29" spans="1:6" ht="15.75" thickBot="1" x14ac:dyDescent="0.3">
      <c r="A29" s="2">
        <v>25</v>
      </c>
      <c r="B29" s="3" t="s">
        <v>43</v>
      </c>
      <c r="C29" s="4">
        <v>518</v>
      </c>
      <c r="D29" s="5" t="s">
        <v>44</v>
      </c>
      <c r="E29" s="6">
        <f>SUM(E30:E38)</f>
        <v>3587548.65</v>
      </c>
      <c r="F29" s="7">
        <f>SUM(F30:F38)</f>
        <v>4990</v>
      </c>
    </row>
    <row r="30" spans="1:6" ht="15.75" thickBot="1" x14ac:dyDescent="0.3">
      <c r="A30" s="8">
        <v>26</v>
      </c>
      <c r="B30" s="9"/>
      <c r="C30" s="14">
        <v>5181</v>
      </c>
      <c r="D30" s="11" t="s">
        <v>45</v>
      </c>
      <c r="E30" s="12">
        <v>25000</v>
      </c>
      <c r="F30" s="13">
        <v>27</v>
      </c>
    </row>
    <row r="31" spans="1:6" ht="15.75" thickBot="1" x14ac:dyDescent="0.3">
      <c r="A31" s="8">
        <v>27</v>
      </c>
      <c r="B31" s="9"/>
      <c r="C31" s="14">
        <v>5182</v>
      </c>
      <c r="D31" s="15" t="s">
        <v>46</v>
      </c>
      <c r="E31" s="16">
        <v>0</v>
      </c>
      <c r="F31" s="13">
        <v>0</v>
      </c>
    </row>
    <row r="32" spans="1:6" ht="15.75" thickBot="1" x14ac:dyDescent="0.3">
      <c r="A32" s="8">
        <v>28</v>
      </c>
      <c r="B32" s="9"/>
      <c r="C32" s="14">
        <v>5183</v>
      </c>
      <c r="D32" s="15" t="s">
        <v>47</v>
      </c>
      <c r="E32" s="16">
        <v>85000</v>
      </c>
      <c r="F32" s="13">
        <v>89</v>
      </c>
    </row>
    <row r="33" spans="1:6" ht="15.75" thickBot="1" x14ac:dyDescent="0.3">
      <c r="A33" s="8">
        <v>29</v>
      </c>
      <c r="B33" s="9"/>
      <c r="C33" s="14">
        <v>5184</v>
      </c>
      <c r="D33" s="15" t="s">
        <v>48</v>
      </c>
      <c r="E33" s="16">
        <v>0</v>
      </c>
      <c r="F33" s="13">
        <v>0</v>
      </c>
    </row>
    <row r="34" spans="1:6" ht="15.75" thickBot="1" x14ac:dyDescent="0.3">
      <c r="A34" s="8">
        <v>30</v>
      </c>
      <c r="B34" s="9"/>
      <c r="C34" s="14">
        <v>5185</v>
      </c>
      <c r="D34" s="15" t="s">
        <v>49</v>
      </c>
      <c r="E34" s="16">
        <v>20000</v>
      </c>
      <c r="F34" s="13">
        <v>21</v>
      </c>
    </row>
    <row r="35" spans="1:6" ht="15.75" thickBot="1" x14ac:dyDescent="0.3">
      <c r="A35" s="8">
        <v>31</v>
      </c>
      <c r="B35" s="9"/>
      <c r="C35" s="14">
        <v>5186</v>
      </c>
      <c r="D35" s="11" t="s">
        <v>50</v>
      </c>
      <c r="E35" s="12">
        <v>47000</v>
      </c>
      <c r="F35" s="13">
        <v>50</v>
      </c>
    </row>
    <row r="36" spans="1:6" ht="15.75" thickBot="1" x14ac:dyDescent="0.3">
      <c r="A36" s="8">
        <v>32</v>
      </c>
      <c r="B36" s="9"/>
      <c r="C36" s="14">
        <v>5187</v>
      </c>
      <c r="D36" s="11" t="s">
        <v>51</v>
      </c>
      <c r="E36" s="12">
        <v>0</v>
      </c>
      <c r="F36" s="13">
        <v>0</v>
      </c>
    </row>
    <row r="37" spans="1:6" ht="15.75" thickBot="1" x14ac:dyDescent="0.3">
      <c r="A37" s="8">
        <v>33</v>
      </c>
      <c r="B37" s="9"/>
      <c r="C37" s="14">
        <v>5188</v>
      </c>
      <c r="D37" s="11" t="s">
        <v>52</v>
      </c>
      <c r="E37" s="12">
        <v>0</v>
      </c>
      <c r="F37" s="13">
        <v>0</v>
      </c>
    </row>
    <row r="38" spans="1:6" ht="15.75" thickBot="1" x14ac:dyDescent="0.3">
      <c r="A38" s="8">
        <v>34</v>
      </c>
      <c r="B38" s="9"/>
      <c r="C38" s="14">
        <v>5189</v>
      </c>
      <c r="D38" s="15" t="s">
        <v>53</v>
      </c>
      <c r="E38" s="16">
        <v>3410548.65</v>
      </c>
      <c r="F38" s="13">
        <v>4803</v>
      </c>
    </row>
    <row r="39" spans="1:6" ht="15.75" thickBot="1" x14ac:dyDescent="0.3">
      <c r="A39" s="69">
        <v>35</v>
      </c>
      <c r="B39" s="66" t="s">
        <v>54</v>
      </c>
      <c r="C39" s="70">
        <v>52</v>
      </c>
      <c r="D39" s="71" t="s">
        <v>55</v>
      </c>
      <c r="E39" s="72">
        <f>E40+E47+E50+E54+E57</f>
        <v>22196419.719999999</v>
      </c>
      <c r="F39" s="67">
        <f>SUM(F40,F47,F50,F54,F57)</f>
        <v>29953</v>
      </c>
    </row>
    <row r="40" spans="1:6" ht="15.75" thickBot="1" x14ac:dyDescent="0.3">
      <c r="A40" s="2">
        <v>36</v>
      </c>
      <c r="B40" s="3" t="s">
        <v>56</v>
      </c>
      <c r="C40" s="4">
        <v>521</v>
      </c>
      <c r="D40" s="17" t="s">
        <v>57</v>
      </c>
      <c r="E40" s="18">
        <f>SUM(E41:E46)</f>
        <v>16239896</v>
      </c>
      <c r="F40" s="7">
        <f>SUM(F41:F46)</f>
        <v>20991</v>
      </c>
    </row>
    <row r="41" spans="1:6" ht="15.75" thickBot="1" x14ac:dyDescent="0.3">
      <c r="A41" s="8">
        <v>37</v>
      </c>
      <c r="B41" s="9"/>
      <c r="C41" s="10">
        <v>5211</v>
      </c>
      <c r="D41" s="11" t="s">
        <v>58</v>
      </c>
      <c r="E41" s="12">
        <f>[1]Mzdy!E3</f>
        <v>14851252</v>
      </c>
      <c r="F41" s="13">
        <v>19002</v>
      </c>
    </row>
    <row r="42" spans="1:6" ht="15.75" thickBot="1" x14ac:dyDescent="0.3">
      <c r="A42" s="8">
        <v>38</v>
      </c>
      <c r="B42" s="9"/>
      <c r="C42" s="10">
        <v>5212</v>
      </c>
      <c r="D42" s="11" t="s">
        <v>59</v>
      </c>
      <c r="E42" s="12">
        <f>[1]Granty!L17</f>
        <v>1281644</v>
      </c>
      <c r="F42" s="13">
        <v>1882</v>
      </c>
    </row>
    <row r="43" spans="1:6" ht="15.75" thickBot="1" x14ac:dyDescent="0.3">
      <c r="A43" s="8">
        <v>39</v>
      </c>
      <c r="B43" s="9"/>
      <c r="C43" s="10">
        <v>5213</v>
      </c>
      <c r="D43" s="15" t="s">
        <v>60</v>
      </c>
      <c r="E43" s="16">
        <v>0</v>
      </c>
      <c r="F43" s="13">
        <v>0</v>
      </c>
    </row>
    <row r="44" spans="1:6" ht="15.75" thickBot="1" x14ac:dyDescent="0.3">
      <c r="A44" s="8">
        <v>40</v>
      </c>
      <c r="B44" s="9"/>
      <c r="C44" s="10">
        <v>5214</v>
      </c>
      <c r="D44" s="11" t="s">
        <v>61</v>
      </c>
      <c r="E44" s="12">
        <v>0</v>
      </c>
      <c r="F44" s="13">
        <v>0</v>
      </c>
    </row>
    <row r="45" spans="1:6" ht="15.75" thickBot="1" x14ac:dyDescent="0.3">
      <c r="A45" s="8">
        <v>41</v>
      </c>
      <c r="B45" s="9"/>
      <c r="C45" s="10">
        <v>5215</v>
      </c>
      <c r="D45" s="11" t="s">
        <v>62</v>
      </c>
      <c r="E45" s="12">
        <v>0</v>
      </c>
      <c r="F45" s="13">
        <v>0</v>
      </c>
    </row>
    <row r="46" spans="1:6" ht="15.75" thickBot="1" x14ac:dyDescent="0.3">
      <c r="A46" s="8">
        <v>42</v>
      </c>
      <c r="B46" s="9"/>
      <c r="C46" s="10">
        <v>5216</v>
      </c>
      <c r="D46" s="11" t="s">
        <v>63</v>
      </c>
      <c r="E46" s="12">
        <v>107000</v>
      </c>
      <c r="F46" s="13">
        <v>107</v>
      </c>
    </row>
    <row r="47" spans="1:6" ht="15.75" thickBot="1" x14ac:dyDescent="0.3">
      <c r="A47" s="2">
        <v>43</v>
      </c>
      <c r="B47" s="3" t="s">
        <v>64</v>
      </c>
      <c r="C47" s="19">
        <v>523</v>
      </c>
      <c r="D47" s="5" t="s">
        <v>65</v>
      </c>
      <c r="E47" s="6">
        <f>SUM(E48:E49)</f>
        <v>25000</v>
      </c>
      <c r="F47" s="7">
        <f>SUM(F48:F49)</f>
        <v>16</v>
      </c>
    </row>
    <row r="48" spans="1:6" ht="15.75" thickBot="1" x14ac:dyDescent="0.3">
      <c r="A48" s="8">
        <v>44</v>
      </c>
      <c r="B48" s="9"/>
      <c r="C48" s="10">
        <v>5231</v>
      </c>
      <c r="D48" s="11" t="s">
        <v>66</v>
      </c>
      <c r="E48" s="12">
        <v>25000</v>
      </c>
      <c r="F48" s="13">
        <v>16</v>
      </c>
    </row>
    <row r="49" spans="1:6" ht="15.75" thickBot="1" x14ac:dyDescent="0.3">
      <c r="A49" s="8">
        <v>45</v>
      </c>
      <c r="B49" s="9"/>
      <c r="C49" s="10">
        <v>5232</v>
      </c>
      <c r="D49" s="11" t="s">
        <v>67</v>
      </c>
      <c r="E49" s="12">
        <v>0</v>
      </c>
      <c r="F49" s="13">
        <v>0</v>
      </c>
    </row>
    <row r="50" spans="1:6" ht="15.75" thickBot="1" x14ac:dyDescent="0.3">
      <c r="A50" s="2">
        <v>46</v>
      </c>
      <c r="B50" s="3" t="s">
        <v>68</v>
      </c>
      <c r="C50" s="4">
        <v>524</v>
      </c>
      <c r="D50" s="5" t="s">
        <v>69</v>
      </c>
      <c r="E50" s="6">
        <f>SUM(E51:E53)</f>
        <v>5049425.68</v>
      </c>
      <c r="F50" s="7">
        <f>SUM(F51:F53)</f>
        <v>7765</v>
      </c>
    </row>
    <row r="51" spans="1:6" ht="15.75" thickBot="1" x14ac:dyDescent="0.3">
      <c r="A51" s="8">
        <v>47</v>
      </c>
      <c r="B51" s="9"/>
      <c r="C51" s="10">
        <v>5241</v>
      </c>
      <c r="D51" s="15" t="s">
        <v>70</v>
      </c>
      <c r="E51" s="12">
        <f>E41*0.09</f>
        <v>1336612.68</v>
      </c>
      <c r="F51" s="13">
        <v>2295</v>
      </c>
    </row>
    <row r="52" spans="1:6" ht="15.75" thickBot="1" x14ac:dyDescent="0.3">
      <c r="A52" s="8">
        <v>48</v>
      </c>
      <c r="B52" s="9"/>
      <c r="C52" s="10">
        <v>5242</v>
      </c>
      <c r="D52" s="15" t="s">
        <v>71</v>
      </c>
      <c r="E52" s="12">
        <f>E41*0.25</f>
        <v>3712813</v>
      </c>
      <c r="F52" s="13">
        <v>5470</v>
      </c>
    </row>
    <row r="53" spans="1:6" ht="15.75" thickBot="1" x14ac:dyDescent="0.3">
      <c r="A53" s="8">
        <v>49</v>
      </c>
      <c r="B53" s="9"/>
      <c r="C53" s="10">
        <v>5243</v>
      </c>
      <c r="D53" s="15" t="s">
        <v>72</v>
      </c>
      <c r="E53" s="12">
        <v>0</v>
      </c>
      <c r="F53" s="13">
        <v>0</v>
      </c>
    </row>
    <row r="54" spans="1:6" ht="15.75" thickBot="1" x14ac:dyDescent="0.3">
      <c r="A54" s="2">
        <v>50</v>
      </c>
      <c r="B54" s="3" t="s">
        <v>73</v>
      </c>
      <c r="C54" s="4">
        <v>527</v>
      </c>
      <c r="D54" s="5" t="s">
        <v>74</v>
      </c>
      <c r="E54" s="6">
        <f>SUM(E55:E56)</f>
        <v>592025.04</v>
      </c>
      <c r="F54" s="7">
        <f>SUM(F55:F56)</f>
        <v>777</v>
      </c>
    </row>
    <row r="55" spans="1:6" ht="15.75" thickBot="1" x14ac:dyDescent="0.3">
      <c r="A55" s="8">
        <v>51</v>
      </c>
      <c r="B55" s="9"/>
      <c r="C55" s="14">
        <v>5271</v>
      </c>
      <c r="D55" s="11" t="s">
        <v>75</v>
      </c>
      <c r="E55" s="12">
        <f>E41*0.02</f>
        <v>297025.03999999998</v>
      </c>
      <c r="F55" s="13">
        <v>415</v>
      </c>
    </row>
    <row r="56" spans="1:6" ht="15.75" thickBot="1" x14ac:dyDescent="0.3">
      <c r="A56" s="8">
        <v>52</v>
      </c>
      <c r="B56" s="9"/>
      <c r="C56" s="14">
        <v>5272</v>
      </c>
      <c r="D56" s="11" t="s">
        <v>76</v>
      </c>
      <c r="E56" s="12">
        <v>295000</v>
      </c>
      <c r="F56" s="13">
        <v>362</v>
      </c>
    </row>
    <row r="57" spans="1:6" ht="15.75" thickBot="1" x14ac:dyDescent="0.3">
      <c r="A57" s="2">
        <v>53</v>
      </c>
      <c r="B57" s="3" t="s">
        <v>77</v>
      </c>
      <c r="C57" s="4">
        <v>528</v>
      </c>
      <c r="D57" s="5" t="s">
        <v>78</v>
      </c>
      <c r="E57" s="6">
        <v>290073</v>
      </c>
      <c r="F57" s="7">
        <v>404</v>
      </c>
    </row>
    <row r="58" spans="1:6" ht="15.75" thickBot="1" x14ac:dyDescent="0.3">
      <c r="A58" s="69">
        <v>54</v>
      </c>
      <c r="B58" s="66" t="s">
        <v>79</v>
      </c>
      <c r="C58" s="70">
        <v>53</v>
      </c>
      <c r="D58" s="71" t="s">
        <v>80</v>
      </c>
      <c r="E58" s="72">
        <f>SUM(E59:E61)</f>
        <v>94000</v>
      </c>
      <c r="F58" s="67">
        <f>SUM(F59:F61)</f>
        <v>100</v>
      </c>
    </row>
    <row r="59" spans="1:6" ht="15.75" thickBot="1" x14ac:dyDescent="0.3">
      <c r="A59" s="2">
        <v>55</v>
      </c>
      <c r="B59" s="3" t="s">
        <v>81</v>
      </c>
      <c r="C59" s="4">
        <v>531</v>
      </c>
      <c r="D59" s="5" t="s">
        <v>82</v>
      </c>
      <c r="E59" s="6">
        <v>3000</v>
      </c>
      <c r="F59" s="7">
        <v>3</v>
      </c>
    </row>
    <row r="60" spans="1:6" ht="15.75" thickBot="1" x14ac:dyDescent="0.3">
      <c r="A60" s="2">
        <v>56</v>
      </c>
      <c r="B60" s="3" t="s">
        <v>83</v>
      </c>
      <c r="C60" s="4">
        <v>532</v>
      </c>
      <c r="D60" s="5" t="s">
        <v>84</v>
      </c>
      <c r="E60" s="6">
        <v>1000</v>
      </c>
      <c r="F60" s="7">
        <v>1</v>
      </c>
    </row>
    <row r="61" spans="1:6" ht="15.75" thickBot="1" x14ac:dyDescent="0.3">
      <c r="A61" s="2">
        <v>57</v>
      </c>
      <c r="B61" s="3" t="s">
        <v>85</v>
      </c>
      <c r="C61" s="4">
        <v>538</v>
      </c>
      <c r="D61" s="5" t="s">
        <v>86</v>
      </c>
      <c r="E61" s="6">
        <v>90000</v>
      </c>
      <c r="F61" s="7">
        <v>96</v>
      </c>
    </row>
    <row r="62" spans="1:6" ht="15.75" thickBot="1" x14ac:dyDescent="0.3">
      <c r="A62" s="69">
        <v>58</v>
      </c>
      <c r="B62" s="66" t="s">
        <v>87</v>
      </c>
      <c r="C62" s="70">
        <v>54</v>
      </c>
      <c r="D62" s="71" t="s">
        <v>88</v>
      </c>
      <c r="E62" s="72">
        <f>SUM(E63:E71)</f>
        <v>175000</v>
      </c>
      <c r="F62" s="67">
        <f>SUM(F63:F71)</f>
        <v>332</v>
      </c>
    </row>
    <row r="63" spans="1:6" ht="15.75" thickBot="1" x14ac:dyDescent="0.3">
      <c r="A63" s="2">
        <v>59</v>
      </c>
      <c r="B63" s="3" t="s">
        <v>89</v>
      </c>
      <c r="C63" s="4">
        <v>541</v>
      </c>
      <c r="D63" s="5" t="s">
        <v>90</v>
      </c>
      <c r="E63" s="6">
        <v>0</v>
      </c>
      <c r="F63" s="7">
        <v>0</v>
      </c>
    </row>
    <row r="64" spans="1:6" ht="15.75" thickBot="1" x14ac:dyDescent="0.3">
      <c r="A64" s="2">
        <v>60</v>
      </c>
      <c r="B64" s="3" t="s">
        <v>91</v>
      </c>
      <c r="C64" s="4">
        <v>542</v>
      </c>
      <c r="D64" s="5" t="s">
        <v>92</v>
      </c>
      <c r="E64" s="6">
        <v>0</v>
      </c>
      <c r="F64" s="7">
        <v>0</v>
      </c>
    </row>
    <row r="65" spans="1:6" ht="15.75" thickBot="1" x14ac:dyDescent="0.3">
      <c r="A65" s="2">
        <v>61</v>
      </c>
      <c r="B65" s="3" t="s">
        <v>93</v>
      </c>
      <c r="C65" s="4">
        <v>543</v>
      </c>
      <c r="D65" s="5" t="s">
        <v>94</v>
      </c>
      <c r="E65" s="6">
        <v>0</v>
      </c>
      <c r="F65" s="7">
        <v>0</v>
      </c>
    </row>
    <row r="66" spans="1:6" ht="15.75" thickBot="1" x14ac:dyDescent="0.3">
      <c r="A66" s="2">
        <v>62</v>
      </c>
      <c r="B66" s="3" t="s">
        <v>95</v>
      </c>
      <c r="C66" s="4">
        <v>544</v>
      </c>
      <c r="D66" s="5" t="s">
        <v>96</v>
      </c>
      <c r="E66" s="6">
        <v>0</v>
      </c>
      <c r="F66" s="7">
        <v>0</v>
      </c>
    </row>
    <row r="67" spans="1:6" ht="15.75" thickBot="1" x14ac:dyDescent="0.3">
      <c r="A67" s="2">
        <v>63</v>
      </c>
      <c r="B67" s="3" t="s">
        <v>97</v>
      </c>
      <c r="C67" s="4">
        <v>545</v>
      </c>
      <c r="D67" s="5" t="s">
        <v>98</v>
      </c>
      <c r="E67" s="6">
        <v>10000</v>
      </c>
      <c r="F67" s="7">
        <v>10</v>
      </c>
    </row>
    <row r="68" spans="1:6" ht="15.75" thickBot="1" x14ac:dyDescent="0.3">
      <c r="A68" s="2">
        <v>64</v>
      </c>
      <c r="B68" s="3" t="s">
        <v>99</v>
      </c>
      <c r="C68" s="4">
        <v>546</v>
      </c>
      <c r="D68" s="5" t="s">
        <v>100</v>
      </c>
      <c r="E68" s="6">
        <v>0</v>
      </c>
      <c r="F68" s="7">
        <v>0</v>
      </c>
    </row>
    <row r="69" spans="1:6" ht="15.75" thickBot="1" x14ac:dyDescent="0.3">
      <c r="A69" s="2">
        <v>65</v>
      </c>
      <c r="B69" s="3" t="s">
        <v>101</v>
      </c>
      <c r="C69" s="4">
        <v>547</v>
      </c>
      <c r="D69" s="5" t="s">
        <v>102</v>
      </c>
      <c r="E69" s="6">
        <v>0</v>
      </c>
      <c r="F69" s="7">
        <v>0</v>
      </c>
    </row>
    <row r="70" spans="1:6" ht="15.75" thickBot="1" x14ac:dyDescent="0.3">
      <c r="A70" s="2">
        <v>66</v>
      </c>
      <c r="B70" s="3" t="s">
        <v>103</v>
      </c>
      <c r="C70" s="4">
        <v>548</v>
      </c>
      <c r="D70" s="5" t="s">
        <v>104</v>
      </c>
      <c r="E70" s="6">
        <v>0</v>
      </c>
      <c r="F70" s="7">
        <v>0</v>
      </c>
    </row>
    <row r="71" spans="1:6" ht="15.75" thickBot="1" x14ac:dyDescent="0.3">
      <c r="A71" s="2">
        <v>67</v>
      </c>
      <c r="B71" s="3" t="s">
        <v>105</v>
      </c>
      <c r="C71" s="4">
        <v>549</v>
      </c>
      <c r="D71" s="5" t="s">
        <v>106</v>
      </c>
      <c r="E71" s="6">
        <f>E72+E75+E76+E81</f>
        <v>165000</v>
      </c>
      <c r="F71" s="7">
        <f>SUM(F72,F75,F76,F81)</f>
        <v>322</v>
      </c>
    </row>
    <row r="72" spans="1:6" ht="15.75" thickBot="1" x14ac:dyDescent="0.3">
      <c r="A72" s="20">
        <v>68</v>
      </c>
      <c r="B72" s="21"/>
      <c r="C72" s="22">
        <v>5491</v>
      </c>
      <c r="D72" s="23" t="s">
        <v>107</v>
      </c>
      <c r="E72" s="24">
        <f>SUM(E73:E74)</f>
        <v>145000</v>
      </c>
      <c r="F72" s="13">
        <f>SUM(F73:F74)</f>
        <v>158</v>
      </c>
    </row>
    <row r="73" spans="1:6" ht="15.75" thickBot="1" x14ac:dyDescent="0.3">
      <c r="A73" s="8">
        <v>69</v>
      </c>
      <c r="B73" s="9"/>
      <c r="C73" s="14">
        <v>54911</v>
      </c>
      <c r="D73" s="11" t="s">
        <v>108</v>
      </c>
      <c r="E73" s="12">
        <v>45000</v>
      </c>
      <c r="F73" s="13">
        <v>50</v>
      </c>
    </row>
    <row r="74" spans="1:6" ht="15.75" thickBot="1" x14ac:dyDescent="0.3">
      <c r="A74" s="8">
        <v>70</v>
      </c>
      <c r="B74" s="9"/>
      <c r="C74" s="14">
        <v>54912</v>
      </c>
      <c r="D74" s="11" t="s">
        <v>109</v>
      </c>
      <c r="E74" s="12">
        <v>100000</v>
      </c>
      <c r="F74" s="13">
        <v>108</v>
      </c>
    </row>
    <row r="75" spans="1:6" ht="15.75" thickBot="1" x14ac:dyDescent="0.3">
      <c r="A75" s="20">
        <v>71</v>
      </c>
      <c r="B75" s="21"/>
      <c r="C75" s="22">
        <v>5492</v>
      </c>
      <c r="D75" s="23" t="s">
        <v>110</v>
      </c>
      <c r="E75" s="24">
        <v>20000</v>
      </c>
      <c r="F75" s="13">
        <v>16</v>
      </c>
    </row>
    <row r="76" spans="1:6" ht="15.75" thickBot="1" x14ac:dyDescent="0.3">
      <c r="A76" s="2">
        <v>72</v>
      </c>
      <c r="B76" s="3"/>
      <c r="C76" s="25">
        <v>5493</v>
      </c>
      <c r="D76" s="26" t="s">
        <v>111</v>
      </c>
      <c r="E76" s="27">
        <f>SUM(E77:E80)</f>
        <v>0</v>
      </c>
      <c r="F76" s="7">
        <f>SUM(F77:F80)</f>
        <v>148</v>
      </c>
    </row>
    <row r="77" spans="1:6" ht="15.75" thickBot="1" x14ac:dyDescent="0.3">
      <c r="A77" s="8">
        <v>73</v>
      </c>
      <c r="B77" s="9"/>
      <c r="C77" s="14">
        <v>54931</v>
      </c>
      <c r="D77" s="11" t="s">
        <v>112</v>
      </c>
      <c r="E77" s="12">
        <v>0</v>
      </c>
      <c r="F77" s="13">
        <v>0</v>
      </c>
    </row>
    <row r="78" spans="1:6" ht="15.75" thickBot="1" x14ac:dyDescent="0.3">
      <c r="A78" s="8">
        <v>74</v>
      </c>
      <c r="B78" s="9"/>
      <c r="C78" s="14">
        <v>54932</v>
      </c>
      <c r="D78" s="11" t="s">
        <v>113</v>
      </c>
      <c r="E78" s="12">
        <v>0</v>
      </c>
      <c r="F78" s="13">
        <v>0</v>
      </c>
    </row>
    <row r="79" spans="1:6" ht="15.75" thickBot="1" x14ac:dyDescent="0.3">
      <c r="A79" s="8">
        <v>75</v>
      </c>
      <c r="B79" s="9"/>
      <c r="C79" s="14">
        <v>54933</v>
      </c>
      <c r="D79" s="11" t="s">
        <v>114</v>
      </c>
      <c r="E79" s="12">
        <v>0</v>
      </c>
      <c r="F79" s="13">
        <v>148</v>
      </c>
    </row>
    <row r="80" spans="1:6" ht="15.75" thickBot="1" x14ac:dyDescent="0.3">
      <c r="A80" s="8">
        <v>76</v>
      </c>
      <c r="B80" s="9"/>
      <c r="C80" s="14">
        <v>54934</v>
      </c>
      <c r="D80" s="11" t="s">
        <v>115</v>
      </c>
      <c r="E80" s="12">
        <v>0</v>
      </c>
      <c r="F80" s="13">
        <v>0</v>
      </c>
    </row>
    <row r="81" spans="1:6" ht="15.75" thickBot="1" x14ac:dyDescent="0.3">
      <c r="A81" s="2">
        <v>77</v>
      </c>
      <c r="B81" s="3"/>
      <c r="C81" s="25">
        <v>5499</v>
      </c>
      <c r="D81" s="26" t="s">
        <v>116</v>
      </c>
      <c r="E81" s="27">
        <v>0</v>
      </c>
      <c r="F81" s="7">
        <v>0</v>
      </c>
    </row>
    <row r="82" spans="1:6" ht="15.75" thickBot="1" x14ac:dyDescent="0.3">
      <c r="A82" s="69">
        <v>78</v>
      </c>
      <c r="B82" s="66" t="s">
        <v>117</v>
      </c>
      <c r="C82" s="70">
        <v>55</v>
      </c>
      <c r="D82" s="71" t="s">
        <v>118</v>
      </c>
      <c r="E82" s="72">
        <f>E83+E88+E91+E92+E93+E94+E95+E96</f>
        <v>620000</v>
      </c>
      <c r="F82" s="67">
        <f>SUM(F83,F88,F91,F92,F93,F94)</f>
        <v>656</v>
      </c>
    </row>
    <row r="83" spans="1:6" ht="15.75" thickBot="1" x14ac:dyDescent="0.3">
      <c r="A83" s="2">
        <v>79</v>
      </c>
      <c r="B83" s="3" t="s">
        <v>119</v>
      </c>
      <c r="C83" s="4">
        <v>551</v>
      </c>
      <c r="D83" s="5" t="s">
        <v>120</v>
      </c>
      <c r="E83" s="6">
        <f>SUM(E84:E87)</f>
        <v>620000</v>
      </c>
      <c r="F83" s="7">
        <f>SUM(F84:F87)</f>
        <v>656</v>
      </c>
    </row>
    <row r="84" spans="1:6" ht="15.75" thickBot="1" x14ac:dyDescent="0.3">
      <c r="A84" s="8">
        <v>80</v>
      </c>
      <c r="B84" s="9"/>
      <c r="C84" s="14">
        <v>5511</v>
      </c>
      <c r="D84" s="11" t="s">
        <v>121</v>
      </c>
      <c r="E84" s="12">
        <v>540000</v>
      </c>
      <c r="F84" s="13">
        <v>567</v>
      </c>
    </row>
    <row r="85" spans="1:6" ht="15.75" thickBot="1" x14ac:dyDescent="0.3">
      <c r="A85" s="8">
        <v>81</v>
      </c>
      <c r="B85" s="9"/>
      <c r="C85" s="14">
        <v>5512</v>
      </c>
      <c r="D85" s="11" t="s">
        <v>122</v>
      </c>
      <c r="E85" s="12">
        <v>80000</v>
      </c>
      <c r="F85" s="13">
        <v>89</v>
      </c>
    </row>
    <row r="86" spans="1:6" ht="15.75" thickBot="1" x14ac:dyDescent="0.3">
      <c r="A86" s="8">
        <v>82</v>
      </c>
      <c r="B86" s="9"/>
      <c r="C86" s="14">
        <v>5513</v>
      </c>
      <c r="D86" s="11" t="s">
        <v>123</v>
      </c>
      <c r="E86" s="12">
        <v>0</v>
      </c>
      <c r="F86" s="13">
        <f t="shared" ref="F86:F130" si="1">ROUND((E86/1000),0)</f>
        <v>0</v>
      </c>
    </row>
    <row r="87" spans="1:6" ht="15.75" thickBot="1" x14ac:dyDescent="0.3">
      <c r="A87" s="8">
        <v>83</v>
      </c>
      <c r="B87" s="9"/>
      <c r="C87" s="14">
        <v>5514</v>
      </c>
      <c r="D87" s="11" t="s">
        <v>124</v>
      </c>
      <c r="E87" s="12">
        <v>0</v>
      </c>
      <c r="F87" s="13">
        <f t="shared" si="1"/>
        <v>0</v>
      </c>
    </row>
    <row r="88" spans="1:6" ht="15.75" thickBot="1" x14ac:dyDescent="0.3">
      <c r="A88" s="2">
        <v>84</v>
      </c>
      <c r="B88" s="3" t="s">
        <v>125</v>
      </c>
      <c r="C88" s="4">
        <v>552</v>
      </c>
      <c r="D88" s="5" t="s">
        <v>126</v>
      </c>
      <c r="E88" s="6">
        <f>SUM(E89:E90)</f>
        <v>0</v>
      </c>
      <c r="F88" s="7">
        <f>SUM(F89:F90)</f>
        <v>0</v>
      </c>
    </row>
    <row r="89" spans="1:6" ht="15.75" thickBot="1" x14ac:dyDescent="0.3">
      <c r="A89" s="8">
        <v>85</v>
      </c>
      <c r="B89" s="9"/>
      <c r="C89" s="14">
        <v>5521</v>
      </c>
      <c r="D89" s="11" t="s">
        <v>127</v>
      </c>
      <c r="E89" s="12">
        <v>0</v>
      </c>
      <c r="F89" s="13">
        <f t="shared" si="1"/>
        <v>0</v>
      </c>
    </row>
    <row r="90" spans="1:6" ht="15.75" thickBot="1" x14ac:dyDescent="0.3">
      <c r="A90" s="8">
        <v>86</v>
      </c>
      <c r="B90" s="9"/>
      <c r="C90" s="14">
        <v>5522</v>
      </c>
      <c r="D90" s="11" t="s">
        <v>128</v>
      </c>
      <c r="E90" s="12">
        <v>0</v>
      </c>
      <c r="F90" s="13">
        <f t="shared" si="1"/>
        <v>0</v>
      </c>
    </row>
    <row r="91" spans="1:6" ht="15.75" thickBot="1" x14ac:dyDescent="0.3">
      <c r="A91" s="2">
        <v>87</v>
      </c>
      <c r="B91" s="3" t="s">
        <v>129</v>
      </c>
      <c r="C91" s="4">
        <v>553</v>
      </c>
      <c r="D91" s="5" t="s">
        <v>130</v>
      </c>
      <c r="E91" s="6">
        <v>0</v>
      </c>
      <c r="F91" s="7">
        <f t="shared" si="1"/>
        <v>0</v>
      </c>
    </row>
    <row r="92" spans="1:6" ht="15.75" thickBot="1" x14ac:dyDescent="0.3">
      <c r="A92" s="2">
        <v>88</v>
      </c>
      <c r="B92" s="3" t="s">
        <v>131</v>
      </c>
      <c r="C92" s="4">
        <v>554</v>
      </c>
      <c r="D92" s="5" t="s">
        <v>132</v>
      </c>
      <c r="E92" s="6">
        <v>0</v>
      </c>
      <c r="F92" s="7">
        <f t="shared" si="1"/>
        <v>0</v>
      </c>
    </row>
    <row r="93" spans="1:6" ht="15.75" thickBot="1" x14ac:dyDescent="0.3">
      <c r="A93" s="2">
        <v>89</v>
      </c>
      <c r="B93" s="3" t="s">
        <v>133</v>
      </c>
      <c r="C93" s="4">
        <v>556</v>
      </c>
      <c r="D93" s="5" t="s">
        <v>134</v>
      </c>
      <c r="E93" s="6">
        <v>0</v>
      </c>
      <c r="F93" s="7">
        <f t="shared" si="1"/>
        <v>0</v>
      </c>
    </row>
    <row r="94" spans="1:6" ht="15.75" thickBot="1" x14ac:dyDescent="0.3">
      <c r="A94" s="2">
        <v>90</v>
      </c>
      <c r="B94" s="3" t="s">
        <v>135</v>
      </c>
      <c r="C94" s="4">
        <v>559</v>
      </c>
      <c r="D94" s="5" t="s">
        <v>136</v>
      </c>
      <c r="E94" s="6">
        <v>0</v>
      </c>
      <c r="F94" s="7">
        <f t="shared" si="1"/>
        <v>0</v>
      </c>
    </row>
    <row r="95" spans="1:6" ht="15.75" thickBot="1" x14ac:dyDescent="0.3">
      <c r="A95" s="69">
        <v>91</v>
      </c>
      <c r="B95" s="66" t="s">
        <v>137</v>
      </c>
      <c r="C95" s="70">
        <v>58</v>
      </c>
      <c r="D95" s="71" t="s">
        <v>138</v>
      </c>
      <c r="E95" s="72">
        <v>0</v>
      </c>
      <c r="F95" s="67">
        <f>SUM(F96)</f>
        <v>0</v>
      </c>
    </row>
    <row r="96" spans="1:6" ht="15.75" thickBot="1" x14ac:dyDescent="0.3">
      <c r="A96" s="2">
        <v>92</v>
      </c>
      <c r="B96" s="3" t="s">
        <v>139</v>
      </c>
      <c r="C96" s="4">
        <v>581</v>
      </c>
      <c r="D96" s="5" t="s">
        <v>140</v>
      </c>
      <c r="E96" s="6">
        <v>0</v>
      </c>
      <c r="F96" s="7">
        <f t="shared" si="1"/>
        <v>0</v>
      </c>
    </row>
    <row r="97" spans="1:6" ht="15.75" thickBot="1" x14ac:dyDescent="0.3">
      <c r="A97" s="69">
        <v>93</v>
      </c>
      <c r="B97" s="66" t="s">
        <v>141</v>
      </c>
      <c r="C97" s="70">
        <v>59</v>
      </c>
      <c r="D97" s="71" t="s">
        <v>142</v>
      </c>
      <c r="E97" s="72">
        <f>E98</f>
        <v>0</v>
      </c>
      <c r="F97" s="67">
        <f>SUM(F98)</f>
        <v>0</v>
      </c>
    </row>
    <row r="98" spans="1:6" ht="15.75" thickBot="1" x14ac:dyDescent="0.3">
      <c r="A98" s="2">
        <v>94</v>
      </c>
      <c r="B98" s="3" t="s">
        <v>143</v>
      </c>
      <c r="C98" s="4">
        <v>595</v>
      </c>
      <c r="D98" s="5" t="s">
        <v>144</v>
      </c>
      <c r="E98" s="6">
        <v>0</v>
      </c>
      <c r="F98" s="7">
        <f t="shared" si="1"/>
        <v>0</v>
      </c>
    </row>
    <row r="99" spans="1:6" ht="15.75" thickBot="1" x14ac:dyDescent="0.3">
      <c r="A99" s="28"/>
      <c r="B99" s="29"/>
      <c r="C99" s="30"/>
      <c r="D99" s="31"/>
      <c r="E99" s="32"/>
      <c r="F99" s="33"/>
    </row>
    <row r="100" spans="1:6" ht="16.5" thickBot="1" x14ac:dyDescent="0.3">
      <c r="A100" s="68">
        <v>65</v>
      </c>
      <c r="B100" s="61" t="s">
        <v>145</v>
      </c>
      <c r="C100" s="62">
        <v>6</v>
      </c>
      <c r="D100" s="63" t="s">
        <v>146</v>
      </c>
      <c r="E100" s="64">
        <f>E101+E115+E120+E125+E151+E159+E162</f>
        <v>29475057.370000001</v>
      </c>
      <c r="F100" s="65">
        <f>SUM(F101,F115,F120,F125,F151,F159,F162)</f>
        <v>39803</v>
      </c>
    </row>
    <row r="101" spans="1:6" ht="15.75" thickBot="1" x14ac:dyDescent="0.3">
      <c r="A101" s="69">
        <v>96</v>
      </c>
      <c r="B101" s="66" t="s">
        <v>147</v>
      </c>
      <c r="C101" s="70">
        <v>60</v>
      </c>
      <c r="D101" s="71" t="s">
        <v>148</v>
      </c>
      <c r="E101" s="72">
        <f>E102+E108+E114</f>
        <v>796000</v>
      </c>
      <c r="F101" s="67">
        <f>SUM(F102,F108,F114)</f>
        <v>658</v>
      </c>
    </row>
    <row r="102" spans="1:6" ht="15.75" thickBot="1" x14ac:dyDescent="0.3">
      <c r="A102" s="73">
        <v>97</v>
      </c>
      <c r="B102" s="74" t="s">
        <v>149</v>
      </c>
      <c r="C102" s="75">
        <v>601</v>
      </c>
      <c r="D102" s="76" t="s">
        <v>150</v>
      </c>
      <c r="E102" s="77">
        <f>SUM(E103:E107)</f>
        <v>530000</v>
      </c>
      <c r="F102" s="78">
        <f>SUM(F103:F107)</f>
        <v>379</v>
      </c>
    </row>
    <row r="103" spans="1:6" ht="15.75" thickBot="1" x14ac:dyDescent="0.3">
      <c r="A103" s="8">
        <v>98</v>
      </c>
      <c r="B103" s="9"/>
      <c r="C103" s="14">
        <v>6011</v>
      </c>
      <c r="D103" s="11" t="s">
        <v>151</v>
      </c>
      <c r="E103" s="12">
        <v>310000</v>
      </c>
      <c r="F103" s="13">
        <v>326</v>
      </c>
    </row>
    <row r="104" spans="1:6" ht="15.75" thickBot="1" x14ac:dyDescent="0.3">
      <c r="A104" s="8">
        <v>99</v>
      </c>
      <c r="B104" s="9"/>
      <c r="C104" s="14">
        <v>6012</v>
      </c>
      <c r="D104" s="11" t="s">
        <v>152</v>
      </c>
      <c r="E104" s="12">
        <v>220000</v>
      </c>
      <c r="F104" s="13">
        <v>53</v>
      </c>
    </row>
    <row r="105" spans="1:6" ht="15.75" thickBot="1" x14ac:dyDescent="0.3">
      <c r="A105" s="8">
        <v>100</v>
      </c>
      <c r="B105" s="9"/>
      <c r="C105" s="14">
        <v>6013</v>
      </c>
      <c r="D105" s="34" t="s">
        <v>153</v>
      </c>
      <c r="E105" s="35">
        <v>0</v>
      </c>
      <c r="F105" s="13">
        <v>0</v>
      </c>
    </row>
    <row r="106" spans="1:6" ht="15.75" thickBot="1" x14ac:dyDescent="0.3">
      <c r="A106" s="8">
        <v>101</v>
      </c>
      <c r="B106" s="9"/>
      <c r="C106" s="14">
        <v>6014</v>
      </c>
      <c r="D106" s="34" t="s">
        <v>154</v>
      </c>
      <c r="E106" s="35">
        <v>0</v>
      </c>
      <c r="F106" s="13">
        <v>0</v>
      </c>
    </row>
    <row r="107" spans="1:6" ht="15.75" thickBot="1" x14ac:dyDescent="0.3">
      <c r="A107" s="8">
        <v>102</v>
      </c>
      <c r="B107" s="9"/>
      <c r="C107" s="14">
        <v>6015</v>
      </c>
      <c r="D107" s="34" t="s">
        <v>155</v>
      </c>
      <c r="E107" s="35">
        <v>0</v>
      </c>
      <c r="F107" s="13">
        <v>0</v>
      </c>
    </row>
    <row r="108" spans="1:6" ht="15.75" thickBot="1" x14ac:dyDescent="0.3">
      <c r="A108" s="73">
        <v>103</v>
      </c>
      <c r="B108" s="74" t="s">
        <v>156</v>
      </c>
      <c r="C108" s="75">
        <v>602</v>
      </c>
      <c r="D108" s="76" t="s">
        <v>157</v>
      </c>
      <c r="E108" s="77">
        <f>SUM(E109:E113)</f>
        <v>266000</v>
      </c>
      <c r="F108" s="78">
        <f>SUM(F109:F113)</f>
        <v>279</v>
      </c>
    </row>
    <row r="109" spans="1:6" ht="15.75" thickBot="1" x14ac:dyDescent="0.3">
      <c r="A109" s="8">
        <v>104</v>
      </c>
      <c r="B109" s="9"/>
      <c r="C109" s="14">
        <v>6021</v>
      </c>
      <c r="D109" s="11" t="s">
        <v>158</v>
      </c>
      <c r="E109" s="12">
        <v>0</v>
      </c>
      <c r="F109" s="13">
        <f t="shared" si="1"/>
        <v>0</v>
      </c>
    </row>
    <row r="110" spans="1:6" ht="15.75" thickBot="1" x14ac:dyDescent="0.3">
      <c r="A110" s="8">
        <v>105</v>
      </c>
      <c r="B110" s="9"/>
      <c r="C110" s="14">
        <v>6022</v>
      </c>
      <c r="D110" s="11" t="s">
        <v>159</v>
      </c>
      <c r="E110" s="12">
        <v>0</v>
      </c>
      <c r="F110" s="13">
        <f t="shared" si="1"/>
        <v>0</v>
      </c>
    </row>
    <row r="111" spans="1:6" ht="15.75" thickBot="1" x14ac:dyDescent="0.3">
      <c r="A111" s="8">
        <v>106</v>
      </c>
      <c r="B111" s="9"/>
      <c r="C111" s="14">
        <v>6023</v>
      </c>
      <c r="D111" s="11" t="s">
        <v>160</v>
      </c>
      <c r="E111" s="12">
        <v>0</v>
      </c>
      <c r="F111" s="13">
        <f t="shared" si="1"/>
        <v>0</v>
      </c>
    </row>
    <row r="112" spans="1:6" ht="15.75" thickBot="1" x14ac:dyDescent="0.3">
      <c r="A112" s="8">
        <v>107</v>
      </c>
      <c r="B112" s="9"/>
      <c r="C112" s="14">
        <v>6026</v>
      </c>
      <c r="D112" s="11" t="s">
        <v>161</v>
      </c>
      <c r="E112" s="12">
        <v>265000</v>
      </c>
      <c r="F112" s="13">
        <v>278</v>
      </c>
    </row>
    <row r="113" spans="1:6" ht="15.75" thickBot="1" x14ac:dyDescent="0.3">
      <c r="A113" s="8">
        <v>108</v>
      </c>
      <c r="B113" s="9"/>
      <c r="C113" s="14">
        <v>6027</v>
      </c>
      <c r="D113" s="34" t="s">
        <v>162</v>
      </c>
      <c r="E113" s="35">
        <v>1000</v>
      </c>
      <c r="F113" s="13">
        <v>1</v>
      </c>
    </row>
    <row r="114" spans="1:6" ht="15.75" thickBot="1" x14ac:dyDescent="0.3">
      <c r="A114" s="2">
        <v>109</v>
      </c>
      <c r="B114" s="3" t="s">
        <v>163</v>
      </c>
      <c r="C114" s="4">
        <v>604</v>
      </c>
      <c r="D114" s="5" t="s">
        <v>164</v>
      </c>
      <c r="E114" s="6">
        <v>0</v>
      </c>
      <c r="F114" s="7">
        <f t="shared" si="1"/>
        <v>0</v>
      </c>
    </row>
    <row r="115" spans="1:6" ht="15.75" thickBot="1" x14ac:dyDescent="0.3">
      <c r="A115" s="73">
        <v>110</v>
      </c>
      <c r="B115" s="74" t="s">
        <v>165</v>
      </c>
      <c r="C115" s="79">
        <v>61</v>
      </c>
      <c r="D115" s="80" t="s">
        <v>166</v>
      </c>
      <c r="E115" s="81">
        <f>SUM(E116:E119)</f>
        <v>0</v>
      </c>
      <c r="F115" s="78">
        <f>SUM(F116:F119)</f>
        <v>0</v>
      </c>
    </row>
    <row r="116" spans="1:6" ht="15.75" thickBot="1" x14ac:dyDescent="0.3">
      <c r="A116" s="2">
        <v>111</v>
      </c>
      <c r="B116" s="3" t="s">
        <v>167</v>
      </c>
      <c r="C116" s="4">
        <v>611</v>
      </c>
      <c r="D116" s="5" t="s">
        <v>168</v>
      </c>
      <c r="E116" s="6">
        <v>0</v>
      </c>
      <c r="F116" s="7">
        <f t="shared" si="1"/>
        <v>0</v>
      </c>
    </row>
    <row r="117" spans="1:6" ht="15.75" thickBot="1" x14ac:dyDescent="0.3">
      <c r="A117" s="2">
        <v>112</v>
      </c>
      <c r="B117" s="3" t="s">
        <v>169</v>
      </c>
      <c r="C117" s="4">
        <v>612</v>
      </c>
      <c r="D117" s="5" t="s">
        <v>170</v>
      </c>
      <c r="E117" s="6">
        <v>0</v>
      </c>
      <c r="F117" s="7">
        <f t="shared" si="1"/>
        <v>0</v>
      </c>
    </row>
    <row r="118" spans="1:6" ht="15.75" thickBot="1" x14ac:dyDescent="0.3">
      <c r="A118" s="2">
        <v>113</v>
      </c>
      <c r="B118" s="3" t="s">
        <v>171</v>
      </c>
      <c r="C118" s="4">
        <v>613</v>
      </c>
      <c r="D118" s="5" t="s">
        <v>172</v>
      </c>
      <c r="E118" s="6">
        <v>0</v>
      </c>
      <c r="F118" s="7">
        <f t="shared" si="1"/>
        <v>0</v>
      </c>
    </row>
    <row r="119" spans="1:6" ht="15.75" thickBot="1" x14ac:dyDescent="0.3">
      <c r="A119" s="2">
        <v>114</v>
      </c>
      <c r="B119" s="3" t="s">
        <v>173</v>
      </c>
      <c r="C119" s="4">
        <v>614</v>
      </c>
      <c r="D119" s="5" t="s">
        <v>174</v>
      </c>
      <c r="E119" s="6">
        <v>0</v>
      </c>
      <c r="F119" s="7">
        <f t="shared" si="1"/>
        <v>0</v>
      </c>
    </row>
    <row r="120" spans="1:6" ht="15.75" thickBot="1" x14ac:dyDescent="0.3">
      <c r="A120" s="73">
        <v>115</v>
      </c>
      <c r="B120" s="74" t="s">
        <v>175</v>
      </c>
      <c r="C120" s="79">
        <v>62</v>
      </c>
      <c r="D120" s="80" t="s">
        <v>176</v>
      </c>
      <c r="E120" s="81">
        <f>SUM(E121:E124)</f>
        <v>0</v>
      </c>
      <c r="F120" s="78">
        <f>SUM(F121:F124)</f>
        <v>0</v>
      </c>
    </row>
    <row r="121" spans="1:6" ht="15.75" thickBot="1" x14ac:dyDescent="0.3">
      <c r="A121" s="2">
        <v>116</v>
      </c>
      <c r="B121" s="3" t="s">
        <v>177</v>
      </c>
      <c r="C121" s="4">
        <v>621</v>
      </c>
      <c r="D121" s="5" t="s">
        <v>178</v>
      </c>
      <c r="E121" s="6">
        <v>0</v>
      </c>
      <c r="F121" s="7">
        <f t="shared" si="1"/>
        <v>0</v>
      </c>
    </row>
    <row r="122" spans="1:6" ht="15.75" thickBot="1" x14ac:dyDescent="0.3">
      <c r="A122" s="2">
        <v>117</v>
      </c>
      <c r="B122" s="3" t="s">
        <v>179</v>
      </c>
      <c r="C122" s="4">
        <v>622</v>
      </c>
      <c r="D122" s="5" t="s">
        <v>180</v>
      </c>
      <c r="E122" s="6">
        <v>0</v>
      </c>
      <c r="F122" s="7">
        <f t="shared" si="1"/>
        <v>0</v>
      </c>
    </row>
    <row r="123" spans="1:6" ht="15.75" thickBot="1" x14ac:dyDescent="0.3">
      <c r="A123" s="2">
        <v>118</v>
      </c>
      <c r="B123" s="3" t="s">
        <v>181</v>
      </c>
      <c r="C123" s="4">
        <v>623</v>
      </c>
      <c r="D123" s="5" t="s">
        <v>182</v>
      </c>
      <c r="E123" s="6">
        <v>0</v>
      </c>
      <c r="F123" s="7">
        <f t="shared" si="1"/>
        <v>0</v>
      </c>
    </row>
    <row r="124" spans="1:6" ht="15.75" thickBot="1" x14ac:dyDescent="0.3">
      <c r="A124" s="2">
        <v>119</v>
      </c>
      <c r="B124" s="3" t="s">
        <v>183</v>
      </c>
      <c r="C124" s="4">
        <v>624</v>
      </c>
      <c r="D124" s="5" t="s">
        <v>184</v>
      </c>
      <c r="E124" s="6">
        <v>0</v>
      </c>
      <c r="F124" s="7">
        <f t="shared" si="1"/>
        <v>0</v>
      </c>
    </row>
    <row r="125" spans="1:6" ht="15.75" thickBot="1" x14ac:dyDescent="0.3">
      <c r="A125" s="73">
        <v>120</v>
      </c>
      <c r="B125" s="74" t="s">
        <v>185</v>
      </c>
      <c r="C125" s="79">
        <v>64</v>
      </c>
      <c r="D125" s="80" t="s">
        <v>186</v>
      </c>
      <c r="E125" s="81">
        <f>SUM(E126:E131)+E143</f>
        <v>3783412.59</v>
      </c>
      <c r="F125" s="78">
        <v>4371</v>
      </c>
    </row>
    <row r="126" spans="1:6" ht="15.75" thickBot="1" x14ac:dyDescent="0.3">
      <c r="A126" s="2">
        <v>121</v>
      </c>
      <c r="B126" s="3" t="s">
        <v>187</v>
      </c>
      <c r="C126" s="4">
        <v>641</v>
      </c>
      <c r="D126" s="5" t="s">
        <v>90</v>
      </c>
      <c r="E126" s="6">
        <v>0</v>
      </c>
      <c r="F126" s="7">
        <f t="shared" si="1"/>
        <v>0</v>
      </c>
    </row>
    <row r="127" spans="1:6" ht="15.75" thickBot="1" x14ac:dyDescent="0.3">
      <c r="A127" s="2">
        <v>122</v>
      </c>
      <c r="B127" s="3" t="s">
        <v>188</v>
      </c>
      <c r="C127" s="4">
        <v>642</v>
      </c>
      <c r="D127" s="5" t="s">
        <v>92</v>
      </c>
      <c r="E127" s="6">
        <v>0</v>
      </c>
      <c r="F127" s="7">
        <f t="shared" si="1"/>
        <v>0</v>
      </c>
    </row>
    <row r="128" spans="1:6" ht="15.75" thickBot="1" x14ac:dyDescent="0.3">
      <c r="A128" s="2">
        <v>123</v>
      </c>
      <c r="B128" s="3" t="s">
        <v>189</v>
      </c>
      <c r="C128" s="4">
        <v>643</v>
      </c>
      <c r="D128" s="5" t="s">
        <v>190</v>
      </c>
      <c r="E128" s="6">
        <v>0</v>
      </c>
      <c r="F128" s="7">
        <f t="shared" si="1"/>
        <v>0</v>
      </c>
    </row>
    <row r="129" spans="1:6" ht="15.75" thickBot="1" x14ac:dyDescent="0.3">
      <c r="A129" s="2">
        <v>124</v>
      </c>
      <c r="B129" s="3" t="s">
        <v>191</v>
      </c>
      <c r="C129" s="4">
        <v>644</v>
      </c>
      <c r="D129" s="5" t="s">
        <v>96</v>
      </c>
      <c r="E129" s="6">
        <v>0</v>
      </c>
      <c r="F129" s="7">
        <f t="shared" si="1"/>
        <v>0</v>
      </c>
    </row>
    <row r="130" spans="1:6" ht="15.75" thickBot="1" x14ac:dyDescent="0.3">
      <c r="A130" s="2">
        <v>125</v>
      </c>
      <c r="B130" s="3" t="s">
        <v>192</v>
      </c>
      <c r="C130" s="4">
        <v>645</v>
      </c>
      <c r="D130" s="5" t="s">
        <v>193</v>
      </c>
      <c r="E130" s="6">
        <v>1000</v>
      </c>
      <c r="F130" s="7">
        <f t="shared" si="1"/>
        <v>1</v>
      </c>
    </row>
    <row r="131" spans="1:6" ht="15.75" thickBot="1" x14ac:dyDescent="0.3">
      <c r="A131" s="2">
        <v>126</v>
      </c>
      <c r="B131" s="3" t="s">
        <v>194</v>
      </c>
      <c r="C131" s="4">
        <v>648</v>
      </c>
      <c r="D131" s="5" t="s">
        <v>195</v>
      </c>
      <c r="E131" s="6">
        <f>E132+E135+E136+E142</f>
        <v>423328.87</v>
      </c>
      <c r="F131" s="7">
        <f>SUM(F132,F135,F136,F142)</f>
        <v>452</v>
      </c>
    </row>
    <row r="132" spans="1:6" ht="15.75" thickBot="1" x14ac:dyDescent="0.3">
      <c r="A132" s="20">
        <v>127</v>
      </c>
      <c r="B132" s="21"/>
      <c r="C132" s="22">
        <v>6481</v>
      </c>
      <c r="D132" s="36" t="s">
        <v>196</v>
      </c>
      <c r="E132" s="37">
        <f>SUM(E133:E134)</f>
        <v>0</v>
      </c>
      <c r="F132" s="13">
        <f>SUM(F134,F133)</f>
        <v>0</v>
      </c>
    </row>
    <row r="133" spans="1:6" ht="15.75" thickBot="1" x14ac:dyDescent="0.3">
      <c r="A133" s="8">
        <v>128</v>
      </c>
      <c r="B133" s="9"/>
      <c r="C133" s="14">
        <v>64811</v>
      </c>
      <c r="D133" s="15" t="s">
        <v>197</v>
      </c>
      <c r="E133" s="16">
        <v>0</v>
      </c>
      <c r="F133" s="13">
        <v>0</v>
      </c>
    </row>
    <row r="134" spans="1:6" ht="15.75" thickBot="1" x14ac:dyDescent="0.3">
      <c r="A134" s="8">
        <v>129</v>
      </c>
      <c r="B134" s="9"/>
      <c r="C134" s="14">
        <v>64812</v>
      </c>
      <c r="D134" s="15" t="s">
        <v>198</v>
      </c>
      <c r="E134" s="16">
        <v>0</v>
      </c>
      <c r="F134" s="13">
        <v>0</v>
      </c>
    </row>
    <row r="135" spans="1:6" ht="15.75" thickBot="1" x14ac:dyDescent="0.3">
      <c r="A135" s="20">
        <v>130</v>
      </c>
      <c r="B135" s="21"/>
      <c r="C135" s="22">
        <v>6482</v>
      </c>
      <c r="D135" s="38" t="s">
        <v>199</v>
      </c>
      <c r="E135" s="39">
        <v>0</v>
      </c>
      <c r="F135" s="40">
        <v>0</v>
      </c>
    </row>
    <row r="136" spans="1:6" ht="15.75" thickBot="1" x14ac:dyDescent="0.3">
      <c r="A136" s="20">
        <v>131</v>
      </c>
      <c r="B136" s="21"/>
      <c r="C136" s="22">
        <v>6483</v>
      </c>
      <c r="D136" s="38" t="s">
        <v>200</v>
      </c>
      <c r="E136" s="39">
        <f>SUM(E137:E141)</f>
        <v>133255.87</v>
      </c>
      <c r="F136" s="40">
        <f>SUM(F137:F141)</f>
        <v>148</v>
      </c>
    </row>
    <row r="137" spans="1:6" ht="15.75" thickBot="1" x14ac:dyDescent="0.3">
      <c r="A137" s="8">
        <v>132</v>
      </c>
      <c r="B137" s="9"/>
      <c r="C137" s="14">
        <v>64831</v>
      </c>
      <c r="D137" s="11" t="s">
        <v>201</v>
      </c>
      <c r="E137" s="12">
        <v>0</v>
      </c>
      <c r="F137" s="13">
        <v>148</v>
      </c>
    </row>
    <row r="138" spans="1:6" ht="15.75" thickBot="1" x14ac:dyDescent="0.3">
      <c r="A138" s="8">
        <v>133</v>
      </c>
      <c r="B138" s="9"/>
      <c r="C138" s="14">
        <v>64832</v>
      </c>
      <c r="D138" s="11" t="s">
        <v>202</v>
      </c>
      <c r="E138" s="12">
        <v>0</v>
      </c>
      <c r="F138" s="13">
        <f t="shared" ref="F138:F185" si="2">ROUND((E138/1000),0)</f>
        <v>0</v>
      </c>
    </row>
    <row r="139" spans="1:6" ht="15.75" thickBot="1" x14ac:dyDescent="0.3">
      <c r="A139" s="8">
        <v>134</v>
      </c>
      <c r="B139" s="9"/>
      <c r="C139" s="14">
        <v>64833</v>
      </c>
      <c r="D139" s="11" t="s">
        <v>203</v>
      </c>
      <c r="E139" s="12">
        <v>133255.87</v>
      </c>
      <c r="F139" s="13">
        <v>0</v>
      </c>
    </row>
    <row r="140" spans="1:6" ht="15.75" thickBot="1" x14ac:dyDescent="0.3">
      <c r="A140" s="8">
        <v>135</v>
      </c>
      <c r="B140" s="9"/>
      <c r="C140" s="14">
        <v>64834</v>
      </c>
      <c r="D140" s="11" t="s">
        <v>204</v>
      </c>
      <c r="E140" s="12">
        <v>0</v>
      </c>
      <c r="F140" s="13">
        <f t="shared" si="2"/>
        <v>0</v>
      </c>
    </row>
    <row r="141" spans="1:6" ht="15.75" thickBot="1" x14ac:dyDescent="0.3">
      <c r="A141" s="8">
        <v>136</v>
      </c>
      <c r="B141" s="9"/>
      <c r="C141" s="14">
        <v>64835</v>
      </c>
      <c r="D141" s="34" t="s">
        <v>205</v>
      </c>
      <c r="E141" s="35">
        <v>0</v>
      </c>
      <c r="F141" s="13">
        <f t="shared" si="2"/>
        <v>0</v>
      </c>
    </row>
    <row r="142" spans="1:6" ht="15.75" thickBot="1" x14ac:dyDescent="0.3">
      <c r="A142" s="8">
        <v>137</v>
      </c>
      <c r="B142" s="21"/>
      <c r="C142" s="22">
        <v>6484</v>
      </c>
      <c r="D142" s="41" t="s">
        <v>206</v>
      </c>
      <c r="E142" s="42">
        <v>290073</v>
      </c>
      <c r="F142" s="13">
        <v>304</v>
      </c>
    </row>
    <row r="143" spans="1:6" ht="15.75" thickBot="1" x14ac:dyDescent="0.3">
      <c r="A143" s="2">
        <v>138</v>
      </c>
      <c r="B143" s="3" t="s">
        <v>207</v>
      </c>
      <c r="C143" s="4">
        <v>649</v>
      </c>
      <c r="D143" s="5" t="s">
        <v>208</v>
      </c>
      <c r="E143" s="6">
        <f>SUM(E144:E150)</f>
        <v>3359083.7199999997</v>
      </c>
      <c r="F143" s="7">
        <f>SUM(F144:F150)</f>
        <v>3527</v>
      </c>
    </row>
    <row r="144" spans="1:6" ht="15.75" thickBot="1" x14ac:dyDescent="0.3">
      <c r="A144" s="8">
        <v>139</v>
      </c>
      <c r="B144" s="9"/>
      <c r="C144" s="10">
        <v>6491</v>
      </c>
      <c r="D144" s="11" t="s">
        <v>209</v>
      </c>
      <c r="E144" s="12">
        <v>0</v>
      </c>
      <c r="F144" s="13">
        <v>0</v>
      </c>
    </row>
    <row r="145" spans="1:6" ht="15.75" thickBot="1" x14ac:dyDescent="0.3">
      <c r="A145" s="8">
        <v>140</v>
      </c>
      <c r="B145" s="9"/>
      <c r="C145" s="10">
        <v>6492</v>
      </c>
      <c r="D145" s="11" t="s">
        <v>210</v>
      </c>
      <c r="E145" s="12">
        <f>[1]Nájemné!D6</f>
        <v>2818083.7199999997</v>
      </c>
      <c r="F145" s="13">
        <v>2959</v>
      </c>
    </row>
    <row r="146" spans="1:6" ht="15.75" thickBot="1" x14ac:dyDescent="0.3">
      <c r="A146" s="8">
        <v>141</v>
      </c>
      <c r="B146" s="9"/>
      <c r="C146" s="10">
        <v>6493</v>
      </c>
      <c r="D146" s="11" t="s">
        <v>211</v>
      </c>
      <c r="E146" s="12">
        <v>0</v>
      </c>
      <c r="F146" s="13">
        <f t="shared" si="2"/>
        <v>0</v>
      </c>
    </row>
    <row r="147" spans="1:6" ht="15.75" thickBot="1" x14ac:dyDescent="0.3">
      <c r="A147" s="8">
        <v>142</v>
      </c>
      <c r="B147" s="9"/>
      <c r="C147" s="10">
        <v>6494</v>
      </c>
      <c r="D147" s="11" t="s">
        <v>212</v>
      </c>
      <c r="E147" s="12">
        <v>0</v>
      </c>
      <c r="F147" s="13">
        <v>0</v>
      </c>
    </row>
    <row r="148" spans="1:6" ht="15.75" thickBot="1" x14ac:dyDescent="0.3">
      <c r="A148" s="8">
        <v>143</v>
      </c>
      <c r="B148" s="9"/>
      <c r="C148" s="10">
        <v>6495</v>
      </c>
      <c r="D148" s="11" t="s">
        <v>213</v>
      </c>
      <c r="E148" s="12">
        <v>540000</v>
      </c>
      <c r="F148" s="13">
        <v>567</v>
      </c>
    </row>
    <row r="149" spans="1:6" ht="15.75" thickBot="1" x14ac:dyDescent="0.3">
      <c r="A149" s="8">
        <v>144</v>
      </c>
      <c r="B149" s="9"/>
      <c r="C149" s="10">
        <v>6498</v>
      </c>
      <c r="D149" s="11" t="s">
        <v>214</v>
      </c>
      <c r="E149" s="12">
        <v>1000</v>
      </c>
      <c r="F149" s="13">
        <v>1</v>
      </c>
    </row>
    <row r="150" spans="1:6" ht="15.75" thickBot="1" x14ac:dyDescent="0.3">
      <c r="A150" s="8">
        <v>145</v>
      </c>
      <c r="B150" s="9"/>
      <c r="C150" s="10">
        <v>6499</v>
      </c>
      <c r="D150" s="11" t="s">
        <v>215</v>
      </c>
      <c r="E150" s="12">
        <v>0</v>
      </c>
      <c r="F150" s="13">
        <f t="shared" si="2"/>
        <v>0</v>
      </c>
    </row>
    <row r="151" spans="1:6" ht="15.75" thickBot="1" x14ac:dyDescent="0.3">
      <c r="A151" s="73">
        <v>146</v>
      </c>
      <c r="B151" s="74" t="s">
        <v>216</v>
      </c>
      <c r="C151" s="79">
        <v>65</v>
      </c>
      <c r="D151" s="80" t="s">
        <v>217</v>
      </c>
      <c r="E151" s="81">
        <f>SUM(E152:E158)</f>
        <v>0</v>
      </c>
      <c r="F151" s="78">
        <f>SUM(F152:F158)</f>
        <v>0</v>
      </c>
    </row>
    <row r="152" spans="1:6" ht="15.75" thickBot="1" x14ac:dyDescent="0.3">
      <c r="A152" s="2">
        <v>147</v>
      </c>
      <c r="B152" s="3" t="s">
        <v>218</v>
      </c>
      <c r="C152" s="43">
        <v>651</v>
      </c>
      <c r="D152" s="17" t="s">
        <v>219</v>
      </c>
      <c r="E152" s="18">
        <v>0</v>
      </c>
      <c r="F152" s="7">
        <f t="shared" si="2"/>
        <v>0</v>
      </c>
    </row>
    <row r="153" spans="1:6" ht="15.75" thickBot="1" x14ac:dyDescent="0.3">
      <c r="A153" s="2">
        <v>148</v>
      </c>
      <c r="B153" s="3" t="s">
        <v>220</v>
      </c>
      <c r="C153" s="4">
        <v>653</v>
      </c>
      <c r="D153" s="5" t="s">
        <v>221</v>
      </c>
      <c r="E153" s="6">
        <v>0</v>
      </c>
      <c r="F153" s="7">
        <f t="shared" si="2"/>
        <v>0</v>
      </c>
    </row>
    <row r="154" spans="1:6" ht="15.75" thickBot="1" x14ac:dyDescent="0.3">
      <c r="A154" s="2">
        <v>149</v>
      </c>
      <c r="B154" s="3" t="s">
        <v>222</v>
      </c>
      <c r="C154" s="4">
        <v>654</v>
      </c>
      <c r="D154" s="5" t="s">
        <v>223</v>
      </c>
      <c r="E154" s="6">
        <v>0</v>
      </c>
      <c r="F154" s="7">
        <f t="shared" si="2"/>
        <v>0</v>
      </c>
    </row>
    <row r="155" spans="1:6" ht="15.75" thickBot="1" x14ac:dyDescent="0.3">
      <c r="A155" s="2">
        <v>150</v>
      </c>
      <c r="B155" s="3" t="s">
        <v>224</v>
      </c>
      <c r="C155" s="4">
        <v>655</v>
      </c>
      <c r="D155" s="5" t="s">
        <v>225</v>
      </c>
      <c r="E155" s="6">
        <v>0</v>
      </c>
      <c r="F155" s="7">
        <f t="shared" si="2"/>
        <v>0</v>
      </c>
    </row>
    <row r="156" spans="1:6" ht="15.75" thickBot="1" x14ac:dyDescent="0.3">
      <c r="A156" s="2">
        <v>151</v>
      </c>
      <c r="B156" s="3" t="s">
        <v>226</v>
      </c>
      <c r="C156" s="4">
        <v>656</v>
      </c>
      <c r="D156" s="5" t="s">
        <v>227</v>
      </c>
      <c r="E156" s="6">
        <v>0</v>
      </c>
      <c r="F156" s="7">
        <f t="shared" si="2"/>
        <v>0</v>
      </c>
    </row>
    <row r="157" spans="1:6" ht="15.75" thickBot="1" x14ac:dyDescent="0.3">
      <c r="A157" s="2">
        <v>152</v>
      </c>
      <c r="B157" s="3" t="s">
        <v>228</v>
      </c>
      <c r="C157" s="4">
        <v>657</v>
      </c>
      <c r="D157" s="5" t="s">
        <v>229</v>
      </c>
      <c r="E157" s="6">
        <v>0</v>
      </c>
      <c r="F157" s="7">
        <f t="shared" si="2"/>
        <v>0</v>
      </c>
    </row>
    <row r="158" spans="1:6" ht="15.75" thickBot="1" x14ac:dyDescent="0.3">
      <c r="A158" s="2">
        <v>153</v>
      </c>
      <c r="B158" s="3" t="s">
        <v>230</v>
      </c>
      <c r="C158" s="4">
        <v>659</v>
      </c>
      <c r="D158" s="5" t="s">
        <v>231</v>
      </c>
      <c r="E158" s="6">
        <v>0</v>
      </c>
      <c r="F158" s="7">
        <f t="shared" si="2"/>
        <v>0</v>
      </c>
    </row>
    <row r="159" spans="1:6" ht="15.75" thickBot="1" x14ac:dyDescent="0.3">
      <c r="A159" s="73">
        <v>154</v>
      </c>
      <c r="B159" s="74" t="s">
        <v>232</v>
      </c>
      <c r="C159" s="82">
        <v>68</v>
      </c>
      <c r="D159" s="83" t="s">
        <v>233</v>
      </c>
      <c r="E159" s="84">
        <f>SUM(E160:E161)</f>
        <v>0</v>
      </c>
      <c r="F159" s="78">
        <f>SUM(F160:F161)</f>
        <v>0</v>
      </c>
    </row>
    <row r="160" spans="1:6" ht="15.75" thickBot="1" x14ac:dyDescent="0.3">
      <c r="A160" s="2">
        <v>155</v>
      </c>
      <c r="B160" s="3" t="s">
        <v>234</v>
      </c>
      <c r="C160" s="4">
        <v>681</v>
      </c>
      <c r="D160" s="5" t="s">
        <v>233</v>
      </c>
      <c r="E160" s="6">
        <v>0</v>
      </c>
      <c r="F160" s="7">
        <f t="shared" si="2"/>
        <v>0</v>
      </c>
    </row>
    <row r="161" spans="1:6" ht="15.75" thickBot="1" x14ac:dyDescent="0.3">
      <c r="A161" s="2">
        <v>156</v>
      </c>
      <c r="B161" s="3" t="s">
        <v>235</v>
      </c>
      <c r="C161" s="4">
        <v>682</v>
      </c>
      <c r="D161" s="5" t="s">
        <v>236</v>
      </c>
      <c r="E161" s="6">
        <v>0</v>
      </c>
      <c r="F161" s="7">
        <f t="shared" si="2"/>
        <v>0</v>
      </c>
    </row>
    <row r="162" spans="1:6" ht="16.5" thickBot="1" x14ac:dyDescent="0.3">
      <c r="A162" s="73">
        <v>157</v>
      </c>
      <c r="B162" s="74" t="s">
        <v>237</v>
      </c>
      <c r="C162" s="79">
        <v>69</v>
      </c>
      <c r="D162" s="85" t="s">
        <v>238</v>
      </c>
      <c r="E162" s="86">
        <f>E163+E173</f>
        <v>24895644.780000001</v>
      </c>
      <c r="F162" s="78">
        <f>SUM(F163)</f>
        <v>34774</v>
      </c>
    </row>
    <row r="163" spans="1:6" ht="15.75" thickBot="1" x14ac:dyDescent="0.3">
      <c r="A163" s="2">
        <v>158</v>
      </c>
      <c r="B163" s="3" t="s">
        <v>239</v>
      </c>
      <c r="C163" s="4">
        <v>691</v>
      </c>
      <c r="D163" s="44" t="s">
        <v>240</v>
      </c>
      <c r="E163" s="45">
        <f>E164+E169</f>
        <v>19509000</v>
      </c>
      <c r="F163" s="7">
        <f>SUM(F164,F169,F173)</f>
        <v>34774</v>
      </c>
    </row>
    <row r="164" spans="1:6" ht="15.75" thickBot="1" x14ac:dyDescent="0.3">
      <c r="A164" s="20">
        <v>159</v>
      </c>
      <c r="B164" s="21"/>
      <c r="C164" s="46">
        <v>6911</v>
      </c>
      <c r="D164" s="41" t="s">
        <v>241</v>
      </c>
      <c r="E164" s="42">
        <f>SUM(E165:E166)+E168</f>
        <v>19509000</v>
      </c>
      <c r="F164" s="40">
        <f>SUM(F165:F168)</f>
        <v>23866</v>
      </c>
    </row>
    <row r="165" spans="1:6" ht="15.75" thickBot="1" x14ac:dyDescent="0.3">
      <c r="A165" s="8">
        <v>160</v>
      </c>
      <c r="B165" s="9"/>
      <c r="C165" s="10">
        <v>69111</v>
      </c>
      <c r="D165" s="47" t="s">
        <v>242</v>
      </c>
      <c r="E165" s="48">
        <v>19259000</v>
      </c>
      <c r="F165" s="13">
        <v>19536</v>
      </c>
    </row>
    <row r="166" spans="1:6" ht="15.75" thickBot="1" x14ac:dyDescent="0.3">
      <c r="A166" s="8">
        <v>161</v>
      </c>
      <c r="B166" s="9"/>
      <c r="C166" s="10">
        <v>69112</v>
      </c>
      <c r="D166" s="47" t="s">
        <v>243</v>
      </c>
      <c r="E166" s="48">
        <v>250000</v>
      </c>
      <c r="F166" s="13">
        <v>4330</v>
      </c>
    </row>
    <row r="167" spans="1:6" ht="15.75" thickBot="1" x14ac:dyDescent="0.3">
      <c r="A167" s="8">
        <v>162</v>
      </c>
      <c r="B167" s="9"/>
      <c r="C167" s="10">
        <v>691121</v>
      </c>
      <c r="D167" s="47" t="s">
        <v>244</v>
      </c>
      <c r="E167" s="48">
        <v>0</v>
      </c>
      <c r="F167" s="13">
        <f t="shared" si="2"/>
        <v>0</v>
      </c>
    </row>
    <row r="168" spans="1:6" ht="15.75" thickBot="1" x14ac:dyDescent="0.3">
      <c r="A168" s="8">
        <v>163</v>
      </c>
      <c r="B168" s="9"/>
      <c r="C168" s="10">
        <v>69113</v>
      </c>
      <c r="D168" s="47" t="s">
        <v>245</v>
      </c>
      <c r="E168" s="48">
        <v>0</v>
      </c>
      <c r="F168" s="13">
        <f t="shared" si="2"/>
        <v>0</v>
      </c>
    </row>
    <row r="169" spans="1:6" ht="15.75" thickBot="1" x14ac:dyDescent="0.3">
      <c r="A169" s="20">
        <v>164</v>
      </c>
      <c r="B169" s="21"/>
      <c r="C169" s="46">
        <v>6912</v>
      </c>
      <c r="D169" s="38" t="s">
        <v>246</v>
      </c>
      <c r="E169" s="39">
        <f>SUM(E170:E172)</f>
        <v>0</v>
      </c>
      <c r="F169" s="40">
        <f>SUM(F170:F172)</f>
        <v>0</v>
      </c>
    </row>
    <row r="170" spans="1:6" ht="15.75" thickBot="1" x14ac:dyDescent="0.3">
      <c r="A170" s="8">
        <v>165</v>
      </c>
      <c r="B170" s="9"/>
      <c r="C170" s="10">
        <v>69121</v>
      </c>
      <c r="D170" s="47" t="s">
        <v>247</v>
      </c>
      <c r="E170" s="48">
        <v>0</v>
      </c>
      <c r="F170" s="13">
        <f t="shared" si="2"/>
        <v>0</v>
      </c>
    </row>
    <row r="171" spans="1:6" ht="15.75" thickBot="1" x14ac:dyDescent="0.3">
      <c r="A171" s="8">
        <v>166</v>
      </c>
      <c r="B171" s="9"/>
      <c r="C171" s="10">
        <v>69122</v>
      </c>
      <c r="D171" s="47" t="s">
        <v>248</v>
      </c>
      <c r="E171" s="48">
        <v>0</v>
      </c>
      <c r="F171" s="13">
        <f t="shared" si="2"/>
        <v>0</v>
      </c>
    </row>
    <row r="172" spans="1:6" ht="15.75" thickBot="1" x14ac:dyDescent="0.3">
      <c r="A172" s="8">
        <v>167</v>
      </c>
      <c r="B172" s="9"/>
      <c r="C172" s="10">
        <v>69125</v>
      </c>
      <c r="D172" s="47" t="s">
        <v>249</v>
      </c>
      <c r="E172" s="48">
        <v>0</v>
      </c>
      <c r="F172" s="13">
        <v>0</v>
      </c>
    </row>
    <row r="173" spans="1:6" ht="15.75" thickBot="1" x14ac:dyDescent="0.3">
      <c r="A173" s="20">
        <v>168</v>
      </c>
      <c r="B173" s="21" t="s">
        <v>250</v>
      </c>
      <c r="C173" s="46">
        <v>6913</v>
      </c>
      <c r="D173" s="41" t="s">
        <v>251</v>
      </c>
      <c r="E173" s="42">
        <f>E174+E175+E180+E181+E182</f>
        <v>5386644.7800000003</v>
      </c>
      <c r="F173" s="40">
        <f>SUM(F181:F182,F175,F174)</f>
        <v>10908</v>
      </c>
    </row>
    <row r="174" spans="1:6" ht="15.75" thickBot="1" x14ac:dyDescent="0.3">
      <c r="A174" s="8">
        <v>169</v>
      </c>
      <c r="B174" s="9"/>
      <c r="C174" s="10">
        <v>69131</v>
      </c>
      <c r="D174" s="47" t="s">
        <v>252</v>
      </c>
      <c r="E174" s="48">
        <f>[1]Granty!C8</f>
        <v>2355000</v>
      </c>
      <c r="F174" s="13">
        <v>3258</v>
      </c>
    </row>
    <row r="175" spans="1:6" ht="15.75" thickBot="1" x14ac:dyDescent="0.3">
      <c r="A175" s="8">
        <v>170</v>
      </c>
      <c r="B175" s="9"/>
      <c r="C175" s="10">
        <v>69132</v>
      </c>
      <c r="D175" s="47" t="s">
        <v>253</v>
      </c>
      <c r="E175" s="48">
        <f>E176+E177+E178+E179</f>
        <v>3031644.7800000003</v>
      </c>
      <c r="F175" s="13">
        <f>SUM(F176:F179)</f>
        <v>6150</v>
      </c>
    </row>
    <row r="176" spans="1:6" ht="15.75" thickBot="1" x14ac:dyDescent="0.3">
      <c r="A176" s="8"/>
      <c r="B176" s="9"/>
      <c r="C176" s="10"/>
      <c r="D176" s="47" t="s">
        <v>254</v>
      </c>
      <c r="E176" s="48">
        <f>[1]Granty!C10</f>
        <v>1612000</v>
      </c>
      <c r="F176" s="13">
        <v>1579</v>
      </c>
    </row>
    <row r="177" spans="1:6" ht="15.75" thickBot="1" x14ac:dyDescent="0.3">
      <c r="A177" s="8"/>
      <c r="B177" s="9"/>
      <c r="C177" s="10"/>
      <c r="D177" s="47" t="s">
        <v>255</v>
      </c>
      <c r="E177" s="48">
        <f>[1]Granty!C12</f>
        <v>785242</v>
      </c>
      <c r="F177" s="13">
        <v>4205</v>
      </c>
    </row>
    <row r="178" spans="1:6" ht="15.75" thickBot="1" x14ac:dyDescent="0.3">
      <c r="A178" s="8"/>
      <c r="B178" s="9"/>
      <c r="C178" s="10"/>
      <c r="D178" s="47" t="s">
        <v>256</v>
      </c>
      <c r="E178" s="48">
        <f>[1]Granty!C11</f>
        <v>437847.08</v>
      </c>
      <c r="F178" s="13">
        <v>0</v>
      </c>
    </row>
    <row r="179" spans="1:6" ht="15.75" thickBot="1" x14ac:dyDescent="0.3">
      <c r="A179" s="8"/>
      <c r="B179" s="9"/>
      <c r="C179" s="10"/>
      <c r="D179" s="49" t="s">
        <v>257</v>
      </c>
      <c r="E179" s="48">
        <f>[1]Granty!C13</f>
        <v>196555.7</v>
      </c>
      <c r="F179" s="13">
        <v>366</v>
      </c>
    </row>
    <row r="180" spans="1:6" ht="15.75" thickBot="1" x14ac:dyDescent="0.3">
      <c r="A180" s="8">
        <v>171</v>
      </c>
      <c r="B180" s="9"/>
      <c r="C180" s="10">
        <v>69133</v>
      </c>
      <c r="D180" s="47" t="s">
        <v>258</v>
      </c>
      <c r="E180" s="48">
        <v>0</v>
      </c>
      <c r="F180" s="13">
        <f t="shared" si="2"/>
        <v>0</v>
      </c>
    </row>
    <row r="181" spans="1:6" ht="15.75" thickBot="1" x14ac:dyDescent="0.3">
      <c r="A181" s="8">
        <v>172</v>
      </c>
      <c r="B181" s="9"/>
      <c r="C181" s="10">
        <v>69134</v>
      </c>
      <c r="D181" s="47" t="s">
        <v>259</v>
      </c>
      <c r="E181" s="48">
        <v>0</v>
      </c>
      <c r="F181" s="13">
        <f t="shared" si="2"/>
        <v>0</v>
      </c>
    </row>
    <row r="182" spans="1:6" ht="15.75" thickBot="1" x14ac:dyDescent="0.3">
      <c r="A182" s="8">
        <v>173</v>
      </c>
      <c r="B182" s="9"/>
      <c r="C182" s="10">
        <v>69135</v>
      </c>
      <c r="D182" s="47" t="s">
        <v>260</v>
      </c>
      <c r="E182" s="48">
        <v>0</v>
      </c>
      <c r="F182" s="13">
        <v>1500</v>
      </c>
    </row>
    <row r="183" spans="1:6" ht="16.5" thickBot="1" x14ac:dyDescent="0.3">
      <c r="A183" s="8">
        <v>174</v>
      </c>
      <c r="B183" s="50" t="s">
        <v>261</v>
      </c>
      <c r="C183" s="51"/>
      <c r="D183" s="52" t="s">
        <v>262</v>
      </c>
      <c r="E183" s="53">
        <f>E100-E5</f>
        <v>0</v>
      </c>
      <c r="F183" s="13">
        <f t="shared" si="2"/>
        <v>0</v>
      </c>
    </row>
    <row r="184" spans="1:6" ht="15.75" thickBot="1" x14ac:dyDescent="0.3">
      <c r="A184" s="2">
        <v>175</v>
      </c>
      <c r="B184" s="3"/>
      <c r="C184" s="4">
        <v>591</v>
      </c>
      <c r="D184" s="26" t="s">
        <v>142</v>
      </c>
      <c r="E184" s="27">
        <v>0</v>
      </c>
      <c r="F184" s="7">
        <f t="shared" si="2"/>
        <v>0</v>
      </c>
    </row>
    <row r="185" spans="1:6" ht="16.5" thickBot="1" x14ac:dyDescent="0.3">
      <c r="A185" s="8">
        <v>176</v>
      </c>
      <c r="B185" s="50" t="s">
        <v>263</v>
      </c>
      <c r="C185" s="51"/>
      <c r="D185" s="52" t="s">
        <v>264</v>
      </c>
      <c r="E185" s="53">
        <f>E183-E184</f>
        <v>0</v>
      </c>
      <c r="F185" s="13">
        <f t="shared" si="2"/>
        <v>0</v>
      </c>
    </row>
  </sheetData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8639B-8A2B-41A4-BCFE-A7AC95E0C45C}">
  <dimension ref="A1:G52"/>
  <sheetViews>
    <sheetView workbookViewId="0">
      <selection activeCell="J13" sqref="J13"/>
    </sheetView>
  </sheetViews>
  <sheetFormatPr defaultRowHeight="15" x14ac:dyDescent="0.25"/>
  <cols>
    <col min="2" max="2" width="33.7109375" customWidth="1"/>
  </cols>
  <sheetData>
    <row r="1" spans="1:7" ht="15.75" x14ac:dyDescent="0.25">
      <c r="A1" s="87" t="s">
        <v>266</v>
      </c>
      <c r="B1" s="88"/>
      <c r="C1" s="87"/>
      <c r="D1" s="87"/>
      <c r="E1" s="87"/>
      <c r="F1" s="89"/>
      <c r="G1" s="89"/>
    </row>
    <row r="2" spans="1:7" ht="15.75" thickBot="1" x14ac:dyDescent="0.3">
      <c r="A2" s="90" t="s">
        <v>267</v>
      </c>
      <c r="B2" s="90"/>
      <c r="C2" s="91" t="s">
        <v>268</v>
      </c>
      <c r="E2" s="92"/>
      <c r="F2" s="89"/>
      <c r="G2" s="89"/>
    </row>
    <row r="3" spans="1:7" x14ac:dyDescent="0.25">
      <c r="A3" s="93">
        <v>1</v>
      </c>
      <c r="B3" s="94">
        <v>2</v>
      </c>
      <c r="C3" s="94">
        <v>3</v>
      </c>
      <c r="D3" s="94">
        <v>4</v>
      </c>
      <c r="E3" s="94">
        <v>5</v>
      </c>
      <c r="F3" s="95">
        <v>6</v>
      </c>
      <c r="G3" s="96">
        <v>7</v>
      </c>
    </row>
    <row r="4" spans="1:7" ht="30" x14ac:dyDescent="0.25">
      <c r="A4" s="97"/>
      <c r="B4" s="98"/>
      <c r="C4" s="99" t="s">
        <v>269</v>
      </c>
      <c r="D4" s="100" t="s">
        <v>270</v>
      </c>
      <c r="E4" s="100" t="s">
        <v>271</v>
      </c>
      <c r="F4" s="101" t="s">
        <v>272</v>
      </c>
      <c r="G4" s="102" t="s">
        <v>273</v>
      </c>
    </row>
    <row r="5" spans="1:7" ht="15.75" thickBot="1" x14ac:dyDescent="0.3">
      <c r="A5" s="103" t="s">
        <v>8</v>
      </c>
      <c r="B5" s="104" t="s">
        <v>274</v>
      </c>
      <c r="C5" s="105" t="s">
        <v>275</v>
      </c>
      <c r="D5" s="106">
        <v>40599</v>
      </c>
      <c r="E5" s="106">
        <v>40599</v>
      </c>
      <c r="F5" s="106"/>
      <c r="G5" s="107"/>
    </row>
    <row r="6" spans="1:7" ht="19.899999999999999" customHeight="1" x14ac:dyDescent="0.25">
      <c r="A6" s="108" t="s">
        <v>276</v>
      </c>
      <c r="B6" s="109" t="s">
        <v>11</v>
      </c>
      <c r="C6" s="110">
        <v>50</v>
      </c>
      <c r="D6" s="111">
        <v>2827</v>
      </c>
      <c r="E6" s="112">
        <v>2827</v>
      </c>
      <c r="F6" s="113"/>
      <c r="G6" s="114"/>
    </row>
    <row r="7" spans="1:7" ht="17.45" customHeight="1" thickBot="1" x14ac:dyDescent="0.3">
      <c r="A7" s="115" t="s">
        <v>277</v>
      </c>
      <c r="B7" s="116" t="s">
        <v>278</v>
      </c>
      <c r="C7" s="117"/>
      <c r="D7" s="118">
        <f t="shared" ref="D7:D20" si="0">E7</f>
        <v>0</v>
      </c>
      <c r="E7" s="119">
        <v>0</v>
      </c>
      <c r="F7" s="120"/>
      <c r="G7" s="121"/>
    </row>
    <row r="8" spans="1:7" ht="15.75" thickBot="1" x14ac:dyDescent="0.3">
      <c r="A8" s="108" t="s">
        <v>279</v>
      </c>
      <c r="B8" s="109" t="s">
        <v>30</v>
      </c>
      <c r="C8" s="110">
        <v>51</v>
      </c>
      <c r="D8" s="118">
        <v>6110</v>
      </c>
      <c r="E8" s="118">
        <f>D8</f>
        <v>6110</v>
      </c>
      <c r="F8" s="113"/>
      <c r="G8" s="114"/>
    </row>
    <row r="9" spans="1:7" ht="16.149999999999999" customHeight="1" thickBot="1" x14ac:dyDescent="0.3">
      <c r="A9" s="122" t="s">
        <v>280</v>
      </c>
      <c r="B9" s="123" t="s">
        <v>281</v>
      </c>
      <c r="C9" s="124">
        <v>56</v>
      </c>
      <c r="D9" s="118">
        <f t="shared" si="0"/>
        <v>0</v>
      </c>
      <c r="E9" s="125">
        <v>0</v>
      </c>
      <c r="F9" s="126"/>
      <c r="G9" s="127"/>
    </row>
    <row r="10" spans="1:7" ht="15.75" thickBot="1" x14ac:dyDescent="0.3">
      <c r="A10" s="122" t="s">
        <v>282</v>
      </c>
      <c r="B10" s="123" t="s">
        <v>176</v>
      </c>
      <c r="C10" s="128">
        <v>57</v>
      </c>
      <c r="D10" s="118">
        <f t="shared" si="0"/>
        <v>0</v>
      </c>
      <c r="E10" s="125">
        <v>0</v>
      </c>
      <c r="F10" s="126"/>
      <c r="G10" s="127"/>
    </row>
    <row r="11" spans="1:7" ht="19.899999999999999" customHeight="1" thickBot="1" x14ac:dyDescent="0.3">
      <c r="A11" s="108" t="s">
        <v>54</v>
      </c>
      <c r="B11" s="109" t="s">
        <v>55</v>
      </c>
      <c r="C11" s="110">
        <v>52</v>
      </c>
      <c r="D11" s="118">
        <v>30552</v>
      </c>
      <c r="E11" s="112">
        <f>D11</f>
        <v>30552</v>
      </c>
      <c r="F11" s="113"/>
      <c r="G11" s="114"/>
    </row>
    <row r="12" spans="1:7" ht="12.6" customHeight="1" thickBot="1" x14ac:dyDescent="0.3">
      <c r="A12" s="122" t="s">
        <v>79</v>
      </c>
      <c r="B12" s="123" t="s">
        <v>80</v>
      </c>
      <c r="C12" s="128">
        <v>53</v>
      </c>
      <c r="D12" s="118">
        <v>102</v>
      </c>
      <c r="E12" s="112">
        <f>D12</f>
        <v>102</v>
      </c>
      <c r="F12" s="126"/>
      <c r="G12" s="127"/>
    </row>
    <row r="13" spans="1:7" ht="16.149999999999999" customHeight="1" x14ac:dyDescent="0.25">
      <c r="A13" s="108" t="s">
        <v>87</v>
      </c>
      <c r="B13" s="109" t="s">
        <v>88</v>
      </c>
      <c r="C13" s="110">
        <v>54</v>
      </c>
      <c r="D13" s="111">
        <v>339</v>
      </c>
      <c r="E13" s="112">
        <f>D13</f>
        <v>339</v>
      </c>
      <c r="F13" s="113"/>
      <c r="G13" s="114"/>
    </row>
    <row r="14" spans="1:7" ht="15.75" thickBot="1" x14ac:dyDescent="0.3">
      <c r="A14" s="115" t="s">
        <v>283</v>
      </c>
      <c r="B14" s="129" t="s">
        <v>284</v>
      </c>
      <c r="C14" s="130"/>
      <c r="D14" s="131">
        <f t="shared" si="0"/>
        <v>0</v>
      </c>
      <c r="E14" s="119">
        <v>0</v>
      </c>
      <c r="F14" s="120"/>
      <c r="G14" s="121"/>
    </row>
    <row r="15" spans="1:7" ht="31.9" customHeight="1" x14ac:dyDescent="0.25">
      <c r="A15" s="108" t="s">
        <v>117</v>
      </c>
      <c r="B15" s="132" t="s">
        <v>285</v>
      </c>
      <c r="C15" s="110">
        <v>55</v>
      </c>
      <c r="D15" s="111">
        <v>669</v>
      </c>
      <c r="E15" s="112">
        <f>D15</f>
        <v>669</v>
      </c>
      <c r="F15" s="113"/>
      <c r="G15" s="114"/>
    </row>
    <row r="16" spans="1:7" ht="15.6" customHeight="1" x14ac:dyDescent="0.25">
      <c r="A16" s="133" t="s">
        <v>286</v>
      </c>
      <c r="B16" s="134" t="s">
        <v>287</v>
      </c>
      <c r="C16" s="135"/>
      <c r="D16" s="136">
        <v>669</v>
      </c>
      <c r="E16" s="137">
        <f>D16</f>
        <v>669</v>
      </c>
      <c r="F16" s="138"/>
      <c r="G16" s="139"/>
    </row>
    <row r="17" spans="1:7" ht="16.149999999999999" customHeight="1" x14ac:dyDescent="0.25">
      <c r="A17" s="133" t="s">
        <v>288</v>
      </c>
      <c r="B17" s="134" t="s">
        <v>289</v>
      </c>
      <c r="C17" s="135"/>
      <c r="D17" s="140">
        <f t="shared" si="0"/>
        <v>0</v>
      </c>
      <c r="E17" s="137">
        <v>0</v>
      </c>
      <c r="F17" s="138"/>
      <c r="G17" s="139"/>
    </row>
    <row r="18" spans="1:7" ht="15.75" thickBot="1" x14ac:dyDescent="0.3">
      <c r="A18" s="133" t="s">
        <v>290</v>
      </c>
      <c r="B18" s="141" t="s">
        <v>291</v>
      </c>
      <c r="C18" s="142"/>
      <c r="D18" s="131">
        <f t="shared" si="0"/>
        <v>0</v>
      </c>
      <c r="E18" s="119">
        <v>0</v>
      </c>
      <c r="F18" s="120"/>
      <c r="G18" s="121"/>
    </row>
    <row r="19" spans="1:7" ht="17.45" customHeight="1" thickBot="1" x14ac:dyDescent="0.3">
      <c r="A19" s="122" t="s">
        <v>137</v>
      </c>
      <c r="B19" s="123" t="s">
        <v>292</v>
      </c>
      <c r="C19" s="128">
        <v>58</v>
      </c>
      <c r="D19" s="118">
        <f t="shared" si="0"/>
        <v>0</v>
      </c>
      <c r="E19" s="125">
        <v>0</v>
      </c>
      <c r="F19" s="126"/>
      <c r="G19" s="127"/>
    </row>
    <row r="20" spans="1:7" ht="16.149999999999999" customHeight="1" thickBot="1" x14ac:dyDescent="0.3">
      <c r="A20" s="122" t="s">
        <v>141</v>
      </c>
      <c r="B20" s="123" t="s">
        <v>142</v>
      </c>
      <c r="C20" s="128">
        <v>59</v>
      </c>
      <c r="D20" s="118">
        <f t="shared" si="0"/>
        <v>0</v>
      </c>
      <c r="E20" s="125">
        <v>0</v>
      </c>
      <c r="F20" s="126"/>
      <c r="G20" s="127"/>
    </row>
    <row r="21" spans="1:7" ht="15.75" thickBot="1" x14ac:dyDescent="0.3">
      <c r="A21" s="143" t="s">
        <v>145</v>
      </c>
      <c r="B21" s="144" t="s">
        <v>293</v>
      </c>
      <c r="C21" s="145" t="s">
        <v>275</v>
      </c>
      <c r="D21" s="146">
        <v>40599</v>
      </c>
      <c r="E21" s="147">
        <v>40599</v>
      </c>
      <c r="F21" s="148"/>
      <c r="G21" s="149"/>
    </row>
    <row r="22" spans="1:7" x14ac:dyDescent="0.25">
      <c r="A22" s="108" t="s">
        <v>147</v>
      </c>
      <c r="B22" s="132" t="s">
        <v>238</v>
      </c>
      <c r="C22" s="110">
        <v>69</v>
      </c>
      <c r="D22" s="150">
        <v>35469</v>
      </c>
      <c r="E22" s="151">
        <f>SUM(E23:E25)</f>
        <v>35469</v>
      </c>
      <c r="F22" s="113"/>
      <c r="G22" s="114"/>
    </row>
    <row r="23" spans="1:7" x14ac:dyDescent="0.25">
      <c r="A23" s="133" t="s">
        <v>294</v>
      </c>
      <c r="B23" s="152" t="s">
        <v>295</v>
      </c>
      <c r="C23" s="153"/>
      <c r="D23" s="154">
        <v>24343</v>
      </c>
      <c r="E23" s="155">
        <f>D23</f>
        <v>24343</v>
      </c>
      <c r="F23" s="138"/>
      <c r="G23" s="139"/>
    </row>
    <row r="24" spans="1:7" x14ac:dyDescent="0.25">
      <c r="A24" s="133" t="s">
        <v>296</v>
      </c>
      <c r="B24" s="152" t="s">
        <v>297</v>
      </c>
      <c r="C24" s="153"/>
      <c r="D24" s="154">
        <v>11126</v>
      </c>
      <c r="E24" s="155">
        <f>D24</f>
        <v>11126</v>
      </c>
      <c r="F24" s="138"/>
      <c r="G24" s="139"/>
    </row>
    <row r="25" spans="1:7" ht="15.75" thickBot="1" x14ac:dyDescent="0.3">
      <c r="A25" s="115" t="s">
        <v>298</v>
      </c>
      <c r="B25" s="156" t="s">
        <v>291</v>
      </c>
      <c r="C25" s="117"/>
      <c r="D25" s="157">
        <f t="shared" ref="D25:D39" si="1">E25</f>
        <v>0</v>
      </c>
      <c r="E25" s="158">
        <v>0</v>
      </c>
      <c r="F25" s="120"/>
      <c r="G25" s="121"/>
    </row>
    <row r="26" spans="1:7" ht="16.149999999999999" customHeight="1" thickBot="1" x14ac:dyDescent="0.3">
      <c r="A26" s="122" t="s">
        <v>165</v>
      </c>
      <c r="B26" s="159" t="s">
        <v>233</v>
      </c>
      <c r="C26" s="128">
        <v>68</v>
      </c>
      <c r="D26" s="160">
        <f t="shared" si="1"/>
        <v>0</v>
      </c>
      <c r="E26" s="161">
        <v>0</v>
      </c>
      <c r="F26" s="126"/>
      <c r="G26" s="127"/>
    </row>
    <row r="27" spans="1:7" ht="15.6" customHeight="1" x14ac:dyDescent="0.25">
      <c r="A27" s="162" t="s">
        <v>175</v>
      </c>
      <c r="B27" s="163" t="s">
        <v>148</v>
      </c>
      <c r="C27" s="164">
        <v>60</v>
      </c>
      <c r="D27" s="140">
        <v>672</v>
      </c>
      <c r="E27" s="165">
        <f>SUM(E28:E30)</f>
        <v>672</v>
      </c>
      <c r="F27" s="166"/>
      <c r="G27" s="167"/>
    </row>
    <row r="28" spans="1:7" ht="14.45" customHeight="1" x14ac:dyDescent="0.25">
      <c r="A28" s="133" t="s">
        <v>299</v>
      </c>
      <c r="B28" s="152" t="s">
        <v>300</v>
      </c>
      <c r="C28" s="135"/>
      <c r="D28" s="138">
        <v>672</v>
      </c>
      <c r="E28" s="137">
        <f>D28</f>
        <v>672</v>
      </c>
      <c r="F28" s="138"/>
      <c r="G28" s="139"/>
    </row>
    <row r="29" spans="1:7" ht="19.899999999999999" customHeight="1" x14ac:dyDescent="0.25">
      <c r="A29" s="133" t="s">
        <v>301</v>
      </c>
      <c r="B29" s="168" t="s">
        <v>157</v>
      </c>
      <c r="C29" s="135"/>
      <c r="D29" s="138">
        <v>0</v>
      </c>
      <c r="E29" s="137">
        <v>0</v>
      </c>
      <c r="F29" s="138"/>
      <c r="G29" s="139"/>
    </row>
    <row r="30" spans="1:7" ht="15" customHeight="1" thickBot="1" x14ac:dyDescent="0.3">
      <c r="A30" s="133" t="s">
        <v>302</v>
      </c>
      <c r="B30" s="141" t="s">
        <v>164</v>
      </c>
      <c r="C30" s="142"/>
      <c r="D30" s="120">
        <f t="shared" si="1"/>
        <v>0</v>
      </c>
      <c r="E30" s="119">
        <v>0</v>
      </c>
      <c r="F30" s="120"/>
      <c r="G30" s="121"/>
    </row>
    <row r="31" spans="1:7" ht="15" customHeight="1" x14ac:dyDescent="0.25">
      <c r="A31" s="108" t="s">
        <v>185</v>
      </c>
      <c r="B31" s="109" t="s">
        <v>186</v>
      </c>
      <c r="C31" s="169">
        <v>64</v>
      </c>
      <c r="D31" s="170">
        <v>4458</v>
      </c>
      <c r="E31" s="112">
        <v>4458</v>
      </c>
      <c r="F31" s="113"/>
      <c r="G31" s="114"/>
    </row>
    <row r="32" spans="1:7" ht="15" customHeight="1" x14ac:dyDescent="0.25">
      <c r="A32" s="133" t="s">
        <v>303</v>
      </c>
      <c r="B32" s="171" t="s">
        <v>195</v>
      </c>
      <c r="C32" s="153"/>
      <c r="D32" s="172">
        <v>0</v>
      </c>
      <c r="E32" s="137">
        <v>0</v>
      </c>
      <c r="F32" s="138"/>
      <c r="G32" s="139"/>
    </row>
    <row r="33" spans="1:7" ht="15" customHeight="1" x14ac:dyDescent="0.25">
      <c r="A33" s="133" t="s">
        <v>304</v>
      </c>
      <c r="B33" s="152" t="s">
        <v>305</v>
      </c>
      <c r="C33" s="153"/>
      <c r="D33" s="172">
        <f t="shared" si="1"/>
        <v>0</v>
      </c>
      <c r="E33" s="137">
        <v>0</v>
      </c>
      <c r="F33" s="138"/>
      <c r="G33" s="139"/>
    </row>
    <row r="34" spans="1:7" ht="15.6" customHeight="1" x14ac:dyDescent="0.25">
      <c r="A34" s="133" t="s">
        <v>306</v>
      </c>
      <c r="B34" s="152" t="s">
        <v>307</v>
      </c>
      <c r="C34" s="153"/>
      <c r="D34" s="172">
        <f t="shared" si="1"/>
        <v>0</v>
      </c>
      <c r="E34" s="137">
        <v>0</v>
      </c>
      <c r="F34" s="138"/>
      <c r="G34" s="139"/>
    </row>
    <row r="35" spans="1:7" ht="15" customHeight="1" x14ac:dyDescent="0.25">
      <c r="A35" s="133" t="s">
        <v>308</v>
      </c>
      <c r="B35" s="152" t="s">
        <v>309</v>
      </c>
      <c r="C35" s="153"/>
      <c r="D35" s="172">
        <f t="shared" si="1"/>
        <v>0</v>
      </c>
      <c r="E35" s="137">
        <v>0</v>
      </c>
      <c r="F35" s="138"/>
      <c r="G35" s="139"/>
    </row>
    <row r="36" spans="1:7" ht="15" customHeight="1" x14ac:dyDescent="0.25">
      <c r="A36" s="133" t="s">
        <v>310</v>
      </c>
      <c r="B36" s="152" t="s">
        <v>311</v>
      </c>
      <c r="C36" s="153"/>
      <c r="D36" s="172">
        <v>0</v>
      </c>
      <c r="E36" s="137">
        <v>0</v>
      </c>
      <c r="F36" s="138"/>
      <c r="G36" s="139"/>
    </row>
    <row r="37" spans="1:7" ht="15.75" thickBot="1" x14ac:dyDescent="0.3">
      <c r="A37" s="133" t="s">
        <v>312</v>
      </c>
      <c r="B37" s="156" t="s">
        <v>291</v>
      </c>
      <c r="C37" s="117"/>
      <c r="D37" s="173">
        <v>4458</v>
      </c>
      <c r="E37" s="119">
        <f>D37</f>
        <v>4458</v>
      </c>
      <c r="F37" s="120"/>
      <c r="G37" s="121"/>
    </row>
    <row r="38" spans="1:7" ht="15" customHeight="1" thickBot="1" x14ac:dyDescent="0.3">
      <c r="A38" s="122" t="s">
        <v>216</v>
      </c>
      <c r="B38" s="159" t="s">
        <v>313</v>
      </c>
      <c r="C38" s="128">
        <v>65</v>
      </c>
      <c r="D38" s="174">
        <f t="shared" si="1"/>
        <v>0</v>
      </c>
      <c r="E38" s="125">
        <v>0</v>
      </c>
      <c r="F38" s="126"/>
      <c r="G38" s="127"/>
    </row>
    <row r="39" spans="1:7" ht="15.75" thickBot="1" x14ac:dyDescent="0.3">
      <c r="A39" s="175" t="s">
        <v>314</v>
      </c>
      <c r="B39" s="176" t="s">
        <v>315</v>
      </c>
      <c r="C39" s="177" t="s">
        <v>275</v>
      </c>
      <c r="D39" s="178">
        <f t="shared" si="1"/>
        <v>0</v>
      </c>
      <c r="E39" s="179">
        <f>E21-E5</f>
        <v>0</v>
      </c>
      <c r="F39" s="178"/>
      <c r="G39" s="180"/>
    </row>
    <row r="46" spans="1:7" ht="15.75" thickBot="1" x14ac:dyDescent="0.3"/>
    <row r="47" spans="1:7" x14ac:dyDescent="0.25">
      <c r="A47" s="181" t="s">
        <v>316</v>
      </c>
      <c r="B47" s="182" t="s">
        <v>317</v>
      </c>
      <c r="C47" s="183"/>
      <c r="D47" s="183"/>
      <c r="E47" s="183"/>
      <c r="F47" s="183"/>
      <c r="G47" s="184"/>
    </row>
    <row r="48" spans="1:7" ht="19.899999999999999" customHeight="1" x14ac:dyDescent="0.25">
      <c r="A48" s="185" t="s">
        <v>318</v>
      </c>
      <c r="B48" s="186"/>
      <c r="C48" s="186"/>
      <c r="D48" s="186"/>
      <c r="E48" s="186"/>
      <c r="F48" s="186"/>
      <c r="G48" s="187"/>
    </row>
    <row r="49" spans="1:7" ht="65.45" customHeight="1" thickBot="1" x14ac:dyDescent="0.3">
      <c r="A49" s="188"/>
      <c r="B49" s="189"/>
      <c r="C49" s="189"/>
      <c r="D49" s="189"/>
      <c r="E49" s="189"/>
      <c r="F49" s="189"/>
      <c r="G49" s="190"/>
    </row>
    <row r="50" spans="1:7" x14ac:dyDescent="0.25">
      <c r="A50" s="191" t="s">
        <v>319</v>
      </c>
      <c r="B50" s="183" t="s">
        <v>320</v>
      </c>
      <c r="C50" s="183"/>
      <c r="D50" s="183"/>
      <c r="E50" s="192"/>
      <c r="F50" s="192"/>
      <c r="G50" s="184"/>
    </row>
    <row r="51" spans="1:7" x14ac:dyDescent="0.25">
      <c r="A51" s="185" t="s">
        <v>321</v>
      </c>
      <c r="B51" s="186"/>
      <c r="C51" s="186"/>
      <c r="D51" s="186"/>
      <c r="E51" s="186"/>
      <c r="F51" s="186"/>
      <c r="G51" s="187"/>
    </row>
    <row r="52" spans="1:7" ht="15.75" thickBot="1" x14ac:dyDescent="0.3">
      <c r="A52" s="193"/>
      <c r="B52" s="194"/>
      <c r="C52" s="194"/>
      <c r="D52" s="194"/>
      <c r="E52" s="194"/>
      <c r="F52" s="194"/>
      <c r="G52" s="195"/>
    </row>
  </sheetData>
  <mergeCells count="3">
    <mergeCell ref="A2:B2"/>
    <mergeCell ref="A48:G49"/>
    <mergeCell ref="A51:G5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EBACB-7757-414C-BA71-0B9AE77CCCD8}">
  <dimension ref="A1:G46"/>
  <sheetViews>
    <sheetView tabSelected="1" workbookViewId="0">
      <selection activeCell="O19" sqref="O19"/>
    </sheetView>
  </sheetViews>
  <sheetFormatPr defaultRowHeight="15" x14ac:dyDescent="0.25"/>
  <cols>
    <col min="2" max="2" width="33.7109375" customWidth="1"/>
  </cols>
  <sheetData>
    <row r="1" spans="1:7" ht="15.75" x14ac:dyDescent="0.25">
      <c r="A1" s="87" t="s">
        <v>322</v>
      </c>
      <c r="B1" s="88"/>
      <c r="C1" s="87"/>
      <c r="D1" s="87"/>
      <c r="E1" s="87"/>
      <c r="F1" s="89"/>
      <c r="G1" s="89"/>
    </row>
    <row r="2" spans="1:7" ht="15.75" thickBot="1" x14ac:dyDescent="0.3">
      <c r="A2" s="90" t="s">
        <v>267</v>
      </c>
      <c r="B2" s="90"/>
      <c r="C2" s="91" t="s">
        <v>268</v>
      </c>
      <c r="E2" s="92"/>
      <c r="F2" s="89"/>
      <c r="G2" s="89"/>
    </row>
    <row r="3" spans="1:7" x14ac:dyDescent="0.25">
      <c r="A3" s="93">
        <v>1</v>
      </c>
      <c r="B3" s="94">
        <v>2</v>
      </c>
      <c r="C3" s="94">
        <v>3</v>
      </c>
      <c r="D3" s="94">
        <v>4</v>
      </c>
      <c r="E3" s="94">
        <v>5</v>
      </c>
      <c r="F3" s="95">
        <v>6</v>
      </c>
      <c r="G3" s="96">
        <v>7</v>
      </c>
    </row>
    <row r="4" spans="1:7" ht="30" x14ac:dyDescent="0.25">
      <c r="A4" s="97"/>
      <c r="B4" s="98"/>
      <c r="C4" s="99" t="s">
        <v>269</v>
      </c>
      <c r="D4" s="100" t="s">
        <v>270</v>
      </c>
      <c r="E4" s="100" t="s">
        <v>271</v>
      </c>
      <c r="F4" s="101" t="s">
        <v>272</v>
      </c>
      <c r="G4" s="102" t="s">
        <v>273</v>
      </c>
    </row>
    <row r="5" spans="1:7" ht="15.75" thickBot="1" x14ac:dyDescent="0.3">
      <c r="A5" s="103" t="s">
        <v>8</v>
      </c>
      <c r="B5" s="104" t="s">
        <v>274</v>
      </c>
      <c r="C5" s="105" t="s">
        <v>275</v>
      </c>
      <c r="D5" s="106">
        <v>41411</v>
      </c>
      <c r="E5" s="106">
        <v>41411</v>
      </c>
      <c r="F5" s="106"/>
      <c r="G5" s="107"/>
    </row>
    <row r="6" spans="1:7" x14ac:dyDescent="0.25">
      <c r="A6" s="108" t="s">
        <v>276</v>
      </c>
      <c r="B6" s="109" t="s">
        <v>11</v>
      </c>
      <c r="C6" s="110">
        <v>50</v>
      </c>
      <c r="D6" s="111">
        <v>2884</v>
      </c>
      <c r="E6" s="112">
        <v>2884</v>
      </c>
      <c r="F6" s="113"/>
      <c r="G6" s="114"/>
    </row>
    <row r="7" spans="1:7" ht="15.75" thickBot="1" x14ac:dyDescent="0.3">
      <c r="A7" s="115" t="s">
        <v>277</v>
      </c>
      <c r="B7" s="116" t="s">
        <v>278</v>
      </c>
      <c r="C7" s="117"/>
      <c r="D7" s="118">
        <f t="shared" ref="D7:D20" si="0">E7</f>
        <v>0</v>
      </c>
      <c r="E7" s="119">
        <v>0</v>
      </c>
      <c r="F7" s="120"/>
      <c r="G7" s="121"/>
    </row>
    <row r="8" spans="1:7" ht="15.75" thickBot="1" x14ac:dyDescent="0.3">
      <c r="A8" s="108" t="s">
        <v>279</v>
      </c>
      <c r="B8" s="109" t="s">
        <v>30</v>
      </c>
      <c r="C8" s="110">
        <v>51</v>
      </c>
      <c r="D8" s="118">
        <v>6232</v>
      </c>
      <c r="E8" s="118">
        <f>D8</f>
        <v>6232</v>
      </c>
      <c r="F8" s="113"/>
      <c r="G8" s="114"/>
    </row>
    <row r="9" spans="1:7" ht="29.25" thickBot="1" x14ac:dyDescent="0.3">
      <c r="A9" s="122" t="s">
        <v>280</v>
      </c>
      <c r="B9" s="123" t="s">
        <v>281</v>
      </c>
      <c r="C9" s="124">
        <v>56</v>
      </c>
      <c r="D9" s="118">
        <f t="shared" si="0"/>
        <v>0</v>
      </c>
      <c r="E9" s="125">
        <v>0</v>
      </c>
      <c r="F9" s="126"/>
      <c r="G9" s="127"/>
    </row>
    <row r="10" spans="1:7" ht="15.75" thickBot="1" x14ac:dyDescent="0.3">
      <c r="A10" s="122" t="s">
        <v>282</v>
      </c>
      <c r="B10" s="123" t="s">
        <v>176</v>
      </c>
      <c r="C10" s="128">
        <v>57</v>
      </c>
      <c r="D10" s="118">
        <f t="shared" si="0"/>
        <v>0</v>
      </c>
      <c r="E10" s="125">
        <v>0</v>
      </c>
      <c r="F10" s="126"/>
      <c r="G10" s="127"/>
    </row>
    <row r="11" spans="1:7" ht="15.75" thickBot="1" x14ac:dyDescent="0.3">
      <c r="A11" s="108" t="s">
        <v>54</v>
      </c>
      <c r="B11" s="109" t="s">
        <v>55</v>
      </c>
      <c r="C11" s="110">
        <v>52</v>
      </c>
      <c r="D11" s="118">
        <v>31163</v>
      </c>
      <c r="E11" s="112">
        <f>D11</f>
        <v>31163</v>
      </c>
      <c r="F11" s="113"/>
      <c r="G11" s="114"/>
    </row>
    <row r="12" spans="1:7" ht="15.75" thickBot="1" x14ac:dyDescent="0.3">
      <c r="A12" s="122" t="s">
        <v>79</v>
      </c>
      <c r="B12" s="123" t="s">
        <v>80</v>
      </c>
      <c r="C12" s="128">
        <v>53</v>
      </c>
      <c r="D12" s="118">
        <v>104</v>
      </c>
      <c r="E12" s="112">
        <f>D12</f>
        <v>104</v>
      </c>
      <c r="F12" s="126"/>
      <c r="G12" s="127"/>
    </row>
    <row r="13" spans="1:7" x14ac:dyDescent="0.25">
      <c r="A13" s="108" t="s">
        <v>87</v>
      </c>
      <c r="B13" s="109" t="s">
        <v>88</v>
      </c>
      <c r="C13" s="110">
        <v>54</v>
      </c>
      <c r="D13" s="111">
        <v>345</v>
      </c>
      <c r="E13" s="112">
        <f>D13</f>
        <v>345</v>
      </c>
      <c r="F13" s="113"/>
      <c r="G13" s="114"/>
    </row>
    <row r="14" spans="1:7" ht="15.75" thickBot="1" x14ac:dyDescent="0.3">
      <c r="A14" s="115" t="s">
        <v>283</v>
      </c>
      <c r="B14" s="129" t="s">
        <v>284</v>
      </c>
      <c r="C14" s="130"/>
      <c r="D14" s="131">
        <f t="shared" si="0"/>
        <v>0</v>
      </c>
      <c r="E14" s="119">
        <v>0</v>
      </c>
      <c r="F14" s="120"/>
      <c r="G14" s="121"/>
    </row>
    <row r="15" spans="1:7" ht="42.75" x14ac:dyDescent="0.25">
      <c r="A15" s="108" t="s">
        <v>117</v>
      </c>
      <c r="B15" s="132" t="s">
        <v>285</v>
      </c>
      <c r="C15" s="110">
        <v>55</v>
      </c>
      <c r="D15" s="111">
        <v>683</v>
      </c>
      <c r="E15" s="112">
        <f>D15</f>
        <v>683</v>
      </c>
      <c r="F15" s="113"/>
      <c r="G15" s="114"/>
    </row>
    <row r="16" spans="1:7" x14ac:dyDescent="0.25">
      <c r="A16" s="133" t="s">
        <v>286</v>
      </c>
      <c r="B16" s="134" t="s">
        <v>287</v>
      </c>
      <c r="C16" s="135"/>
      <c r="D16" s="136">
        <v>683</v>
      </c>
      <c r="E16" s="137">
        <f>D16</f>
        <v>683</v>
      </c>
      <c r="F16" s="138"/>
      <c r="G16" s="139"/>
    </row>
    <row r="17" spans="1:7" x14ac:dyDescent="0.25">
      <c r="A17" s="133" t="s">
        <v>288</v>
      </c>
      <c r="B17" s="134" t="s">
        <v>289</v>
      </c>
      <c r="C17" s="135"/>
      <c r="D17" s="140">
        <f t="shared" si="0"/>
        <v>0</v>
      </c>
      <c r="E17" s="137">
        <v>0</v>
      </c>
      <c r="F17" s="138"/>
      <c r="G17" s="139"/>
    </row>
    <row r="18" spans="1:7" ht="15.75" thickBot="1" x14ac:dyDescent="0.3">
      <c r="A18" s="133" t="s">
        <v>290</v>
      </c>
      <c r="B18" s="141" t="s">
        <v>291</v>
      </c>
      <c r="C18" s="142"/>
      <c r="D18" s="131">
        <f t="shared" si="0"/>
        <v>0</v>
      </c>
      <c r="E18" s="119">
        <v>0</v>
      </c>
      <c r="F18" s="120"/>
      <c r="G18" s="121"/>
    </row>
    <row r="19" spans="1:7" ht="15.75" thickBot="1" x14ac:dyDescent="0.3">
      <c r="A19" s="122" t="s">
        <v>137</v>
      </c>
      <c r="B19" s="123" t="s">
        <v>292</v>
      </c>
      <c r="C19" s="128">
        <v>58</v>
      </c>
      <c r="D19" s="118">
        <f t="shared" si="0"/>
        <v>0</v>
      </c>
      <c r="E19" s="125">
        <v>0</v>
      </c>
      <c r="F19" s="126"/>
      <c r="G19" s="127"/>
    </row>
    <row r="20" spans="1:7" ht="15.75" thickBot="1" x14ac:dyDescent="0.3">
      <c r="A20" s="122" t="s">
        <v>141</v>
      </c>
      <c r="B20" s="123" t="s">
        <v>142</v>
      </c>
      <c r="C20" s="128">
        <v>59</v>
      </c>
      <c r="D20" s="118">
        <f t="shared" si="0"/>
        <v>0</v>
      </c>
      <c r="E20" s="125">
        <v>0</v>
      </c>
      <c r="F20" s="126"/>
      <c r="G20" s="127"/>
    </row>
    <row r="21" spans="1:7" ht="15.75" thickBot="1" x14ac:dyDescent="0.3">
      <c r="A21" s="143" t="s">
        <v>145</v>
      </c>
      <c r="B21" s="144" t="s">
        <v>293</v>
      </c>
      <c r="C21" s="145" t="s">
        <v>275</v>
      </c>
      <c r="D21" s="146">
        <v>41411</v>
      </c>
      <c r="E21" s="147">
        <v>41411</v>
      </c>
      <c r="F21" s="148"/>
      <c r="G21" s="149"/>
    </row>
    <row r="22" spans="1:7" x14ac:dyDescent="0.25">
      <c r="A22" s="108" t="s">
        <v>147</v>
      </c>
      <c r="B22" s="132" t="s">
        <v>238</v>
      </c>
      <c r="C22" s="110">
        <v>69</v>
      </c>
      <c r="D22" s="150">
        <v>36179</v>
      </c>
      <c r="E22" s="151">
        <v>38339</v>
      </c>
      <c r="F22" s="113"/>
      <c r="G22" s="114"/>
    </row>
    <row r="23" spans="1:7" x14ac:dyDescent="0.25">
      <c r="A23" s="133" t="s">
        <v>294</v>
      </c>
      <c r="B23" s="152" t="s">
        <v>295</v>
      </c>
      <c r="C23" s="153"/>
      <c r="D23" s="154">
        <v>24831</v>
      </c>
      <c r="E23" s="155">
        <f>D23</f>
        <v>24831</v>
      </c>
      <c r="F23" s="138"/>
      <c r="G23" s="139"/>
    </row>
    <row r="24" spans="1:7" x14ac:dyDescent="0.25">
      <c r="A24" s="133" t="s">
        <v>296</v>
      </c>
      <c r="B24" s="152" t="s">
        <v>297</v>
      </c>
      <c r="C24" s="153"/>
      <c r="D24" s="154">
        <v>11348</v>
      </c>
      <c r="E24" s="155">
        <f>D24</f>
        <v>11348</v>
      </c>
      <c r="F24" s="138"/>
      <c r="G24" s="139"/>
    </row>
    <row r="25" spans="1:7" ht="15.75" thickBot="1" x14ac:dyDescent="0.3">
      <c r="A25" s="115" t="s">
        <v>298</v>
      </c>
      <c r="B25" s="156" t="s">
        <v>291</v>
      </c>
      <c r="C25" s="117"/>
      <c r="D25" s="157">
        <f t="shared" ref="D25:D39" si="1">E25</f>
        <v>0</v>
      </c>
      <c r="E25" s="158">
        <v>0</v>
      </c>
      <c r="F25" s="120"/>
      <c r="G25" s="121"/>
    </row>
    <row r="26" spans="1:7" ht="15.75" thickBot="1" x14ac:dyDescent="0.3">
      <c r="A26" s="122" t="s">
        <v>165</v>
      </c>
      <c r="B26" s="159" t="s">
        <v>233</v>
      </c>
      <c r="C26" s="128">
        <v>68</v>
      </c>
      <c r="D26" s="160">
        <f t="shared" si="1"/>
        <v>0</v>
      </c>
      <c r="E26" s="161">
        <v>0</v>
      </c>
      <c r="F26" s="126"/>
      <c r="G26" s="127"/>
    </row>
    <row r="27" spans="1:7" x14ac:dyDescent="0.25">
      <c r="A27" s="162" t="s">
        <v>175</v>
      </c>
      <c r="B27" s="163" t="s">
        <v>148</v>
      </c>
      <c r="C27" s="164">
        <v>60</v>
      </c>
      <c r="D27" s="140">
        <v>685</v>
      </c>
      <c r="E27" s="165">
        <v>685</v>
      </c>
      <c r="F27" s="166"/>
      <c r="G27" s="167"/>
    </row>
    <row r="28" spans="1:7" x14ac:dyDescent="0.25">
      <c r="A28" s="133" t="s">
        <v>299</v>
      </c>
      <c r="B28" s="152" t="s">
        <v>300</v>
      </c>
      <c r="C28" s="135"/>
      <c r="D28" s="138">
        <v>685</v>
      </c>
      <c r="E28" s="137">
        <f>D28</f>
        <v>685</v>
      </c>
      <c r="F28" s="138"/>
      <c r="G28" s="139"/>
    </row>
    <row r="29" spans="1:7" x14ac:dyDescent="0.25">
      <c r="A29" s="133" t="s">
        <v>301</v>
      </c>
      <c r="B29" s="168" t="s">
        <v>157</v>
      </c>
      <c r="C29" s="135"/>
      <c r="D29" s="138">
        <v>0</v>
      </c>
      <c r="E29" s="137">
        <v>0</v>
      </c>
      <c r="F29" s="138"/>
      <c r="G29" s="139"/>
    </row>
    <row r="30" spans="1:7" ht="15.75" thickBot="1" x14ac:dyDescent="0.3">
      <c r="A30" s="133" t="s">
        <v>302</v>
      </c>
      <c r="B30" s="141" t="s">
        <v>164</v>
      </c>
      <c r="C30" s="142"/>
      <c r="D30" s="120">
        <f t="shared" si="1"/>
        <v>0</v>
      </c>
      <c r="E30" s="119">
        <v>0</v>
      </c>
      <c r="F30" s="120"/>
      <c r="G30" s="121"/>
    </row>
    <row r="31" spans="1:7" x14ac:dyDescent="0.25">
      <c r="A31" s="108" t="s">
        <v>185</v>
      </c>
      <c r="B31" s="109" t="s">
        <v>186</v>
      </c>
      <c r="C31" s="169">
        <v>64</v>
      </c>
      <c r="D31" s="170">
        <v>4547</v>
      </c>
      <c r="E31" s="112">
        <v>4818</v>
      </c>
      <c r="F31" s="113"/>
      <c r="G31" s="114"/>
    </row>
    <row r="32" spans="1:7" x14ac:dyDescent="0.25">
      <c r="A32" s="133" t="s">
        <v>303</v>
      </c>
      <c r="B32" s="171" t="s">
        <v>195</v>
      </c>
      <c r="C32" s="153"/>
      <c r="D32" s="172">
        <v>0</v>
      </c>
      <c r="E32" s="137">
        <v>0</v>
      </c>
      <c r="F32" s="138"/>
      <c r="G32" s="139"/>
    </row>
    <row r="33" spans="1:7" x14ac:dyDescent="0.25">
      <c r="A33" s="133" t="s">
        <v>304</v>
      </c>
      <c r="B33" s="152" t="s">
        <v>305</v>
      </c>
      <c r="C33" s="153"/>
      <c r="D33" s="172">
        <f t="shared" si="1"/>
        <v>0</v>
      </c>
      <c r="E33" s="137">
        <v>0</v>
      </c>
      <c r="F33" s="138"/>
      <c r="G33" s="139"/>
    </row>
    <row r="34" spans="1:7" x14ac:dyDescent="0.25">
      <c r="A34" s="133" t="s">
        <v>306</v>
      </c>
      <c r="B34" s="152" t="s">
        <v>307</v>
      </c>
      <c r="C34" s="153"/>
      <c r="D34" s="172">
        <f t="shared" si="1"/>
        <v>0</v>
      </c>
      <c r="E34" s="137">
        <v>0</v>
      </c>
      <c r="F34" s="138"/>
      <c r="G34" s="139"/>
    </row>
    <row r="35" spans="1:7" x14ac:dyDescent="0.25">
      <c r="A35" s="133" t="s">
        <v>308</v>
      </c>
      <c r="B35" s="152" t="s">
        <v>309</v>
      </c>
      <c r="C35" s="153"/>
      <c r="D35" s="172">
        <f t="shared" si="1"/>
        <v>0</v>
      </c>
      <c r="E35" s="137">
        <v>0</v>
      </c>
      <c r="F35" s="138"/>
      <c r="G35" s="139"/>
    </row>
    <row r="36" spans="1:7" x14ac:dyDescent="0.25">
      <c r="A36" s="133" t="s">
        <v>310</v>
      </c>
      <c r="B36" s="152" t="s">
        <v>311</v>
      </c>
      <c r="C36" s="153"/>
      <c r="D36" s="172">
        <v>0</v>
      </c>
      <c r="E36" s="137">
        <v>0</v>
      </c>
      <c r="F36" s="138"/>
      <c r="G36" s="139"/>
    </row>
    <row r="37" spans="1:7" ht="15.75" thickBot="1" x14ac:dyDescent="0.3">
      <c r="A37" s="133" t="s">
        <v>312</v>
      </c>
      <c r="B37" s="156" t="s">
        <v>291</v>
      </c>
      <c r="C37" s="117"/>
      <c r="D37" s="173">
        <v>4547</v>
      </c>
      <c r="E37" s="119">
        <f>D37</f>
        <v>4547</v>
      </c>
      <c r="F37" s="120"/>
      <c r="G37" s="121"/>
    </row>
    <row r="38" spans="1:7" ht="15.75" thickBot="1" x14ac:dyDescent="0.3">
      <c r="A38" s="122" t="s">
        <v>216</v>
      </c>
      <c r="B38" s="159" t="s">
        <v>313</v>
      </c>
      <c r="C38" s="128">
        <v>65</v>
      </c>
      <c r="D38" s="174">
        <f t="shared" si="1"/>
        <v>0</v>
      </c>
      <c r="E38" s="125">
        <v>0</v>
      </c>
      <c r="F38" s="126"/>
      <c r="G38" s="127"/>
    </row>
    <row r="39" spans="1:7" ht="15.75" thickBot="1" x14ac:dyDescent="0.3">
      <c r="A39" s="175" t="s">
        <v>314</v>
      </c>
      <c r="B39" s="176" t="s">
        <v>315</v>
      </c>
      <c r="C39" s="177" t="s">
        <v>275</v>
      </c>
      <c r="D39" s="178">
        <f t="shared" si="1"/>
        <v>0</v>
      </c>
      <c r="E39" s="179">
        <f>E21-E5</f>
        <v>0</v>
      </c>
      <c r="F39" s="178"/>
      <c r="G39" s="180"/>
    </row>
    <row r="40" spans="1:7" ht="15.75" thickBot="1" x14ac:dyDescent="0.3"/>
    <row r="41" spans="1:7" ht="18.600000000000001" customHeight="1" x14ac:dyDescent="0.25">
      <c r="A41" s="181" t="s">
        <v>316</v>
      </c>
      <c r="B41" s="182" t="s">
        <v>317</v>
      </c>
      <c r="C41" s="183"/>
      <c r="D41" s="183"/>
      <c r="E41" s="183"/>
      <c r="F41" s="183"/>
      <c r="G41" s="184"/>
    </row>
    <row r="42" spans="1:7" ht="19.899999999999999" customHeight="1" x14ac:dyDescent="0.25">
      <c r="A42" s="185" t="s">
        <v>323</v>
      </c>
      <c r="B42" s="186"/>
      <c r="C42" s="186"/>
      <c r="D42" s="186"/>
      <c r="E42" s="186"/>
      <c r="F42" s="186"/>
      <c r="G42" s="187"/>
    </row>
    <row r="43" spans="1:7" ht="63" customHeight="1" thickBot="1" x14ac:dyDescent="0.3">
      <c r="A43" s="188"/>
      <c r="B43" s="189"/>
      <c r="C43" s="189"/>
      <c r="D43" s="189"/>
      <c r="E43" s="189"/>
      <c r="F43" s="189"/>
      <c r="G43" s="190"/>
    </row>
    <row r="44" spans="1:7" x14ac:dyDescent="0.25">
      <c r="A44" s="191" t="s">
        <v>319</v>
      </c>
      <c r="B44" s="183" t="s">
        <v>320</v>
      </c>
      <c r="C44" s="183"/>
      <c r="D44" s="183"/>
      <c r="E44" s="192"/>
      <c r="F44" s="192"/>
      <c r="G44" s="184"/>
    </row>
    <row r="45" spans="1:7" x14ac:dyDescent="0.25">
      <c r="A45" s="185" t="s">
        <v>324</v>
      </c>
      <c r="B45" s="186"/>
      <c r="C45" s="186"/>
      <c r="D45" s="186"/>
      <c r="E45" s="186"/>
      <c r="F45" s="186"/>
      <c r="G45" s="187"/>
    </row>
    <row r="46" spans="1:7" ht="15.75" thickBot="1" x14ac:dyDescent="0.3">
      <c r="A46" s="193"/>
      <c r="B46" s="194"/>
      <c r="C46" s="194"/>
      <c r="D46" s="194"/>
      <c r="E46" s="194"/>
      <c r="F46" s="194"/>
      <c r="G46" s="195"/>
    </row>
  </sheetData>
  <mergeCells count="3">
    <mergeCell ref="A2:B2"/>
    <mergeCell ref="A42:G43"/>
    <mergeCell ref="A45:G4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Rozpočet 2019</vt:lpstr>
      <vt:lpstr>Výhled 2020</vt:lpstr>
      <vt:lpstr>Výhled 2021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Ježková</dc:creator>
  <cp:lastModifiedBy>Zdena Žáčková</cp:lastModifiedBy>
  <cp:lastPrinted>2019-02-21T18:20:15Z</cp:lastPrinted>
  <dcterms:created xsi:type="dcterms:W3CDTF">2019-02-10T18:43:19Z</dcterms:created>
  <dcterms:modified xsi:type="dcterms:W3CDTF">2026-02-25T14:52:38Z</dcterms:modified>
</cp:coreProperties>
</file>